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F4345C2C-90ED-4BC7-896C-2D21165543ED}" xr6:coauthVersionLast="47" xr6:coauthVersionMax="47" xr10:uidLastSave="{00000000-0000-0000-0000-000000000000}"/>
  <bookViews>
    <workbookView xWindow="-120" yWindow="-120" windowWidth="20730" windowHeight="11160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udget for Full Council" sheetId="17" r:id="rId7"/>
    <sheet name="Balance Sheet &amp; AGAR" sheetId="14" r:id="rId8"/>
    <sheet name="PROCESS" sheetId="16" r:id="rId9"/>
    <sheet name=" Previous Years" sheetId="15" r:id="rId10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2" l="1"/>
  <c r="O4" i="12"/>
  <c r="V95" i="1"/>
  <c r="V96" i="1" s="1"/>
  <c r="V97" i="1" s="1"/>
  <c r="V98" i="1" s="1"/>
  <c r="V99" i="1" s="1"/>
  <c r="V100" i="1" s="1"/>
  <c r="V101" i="1" s="1"/>
  <c r="V102" i="1" s="1"/>
  <c r="V103" i="1" s="1"/>
  <c r="U94" i="1"/>
  <c r="N4" i="12"/>
  <c r="V90" i="17"/>
  <c r="T90" i="17"/>
  <c r="R90" i="17"/>
  <c r="X88" i="17"/>
  <c r="X90" i="17" s="1"/>
  <c r="X89" i="17"/>
  <c r="L86" i="17"/>
  <c r="C87" i="17"/>
  <c r="C89" i="17" s="1"/>
  <c r="G141" i="14"/>
  <c r="I140" i="14"/>
  <c r="C139" i="14"/>
  <c r="L45" i="11"/>
  <c r="L47" i="11" s="1"/>
  <c r="F45" i="11"/>
  <c r="C10" i="17" l="1"/>
  <c r="J71" i="17" l="1"/>
  <c r="J65" i="17"/>
  <c r="F71" i="17"/>
  <c r="F65" i="17"/>
  <c r="J44" i="17"/>
  <c r="F44" i="17"/>
  <c r="J73" i="17" l="1"/>
  <c r="J88" i="17" s="1"/>
  <c r="F73" i="17"/>
  <c r="F88" i="17" s="1"/>
  <c r="L88" i="17" s="1"/>
  <c r="C63" i="17" l="1"/>
  <c r="C65" i="17" s="1"/>
  <c r="F38" i="17"/>
  <c r="F46" i="17" s="1"/>
  <c r="J38" i="17"/>
  <c r="J46" i="17" s="1"/>
  <c r="F27" i="17"/>
  <c r="F11" i="17"/>
  <c r="C8" i="17"/>
  <c r="F52" i="17" l="1"/>
  <c r="F53" i="17"/>
  <c r="J11" i="17"/>
  <c r="F29" i="17"/>
  <c r="F55" i="17" l="1"/>
  <c r="F85" i="17" s="1"/>
  <c r="F87" i="17"/>
  <c r="F89" i="17" s="1"/>
  <c r="J52" i="17"/>
  <c r="M4" i="12" l="1"/>
  <c r="L4" i="12"/>
  <c r="P41" i="6"/>
  <c r="J4" i="12"/>
  <c r="P40" i="6"/>
  <c r="N40" i="6"/>
  <c r="M18" i="12" l="1"/>
  <c r="X126" i="1"/>
  <c r="E18" i="12" s="1"/>
  <c r="AK126" i="1"/>
  <c r="AJ126" i="1"/>
  <c r="AI126" i="1"/>
  <c r="P18" i="12" s="1"/>
  <c r="AH126" i="1"/>
  <c r="O18" i="12" s="1"/>
  <c r="AG126" i="1"/>
  <c r="N18" i="12" s="1"/>
  <c r="AF126" i="1"/>
  <c r="AE126" i="1"/>
  <c r="L18" i="12" s="1"/>
  <c r="AD126" i="1"/>
  <c r="K18" i="12" s="1"/>
  <c r="AC126" i="1"/>
  <c r="J18" i="12" s="1"/>
  <c r="AB126" i="1"/>
  <c r="I18" i="12" s="1"/>
  <c r="AA126" i="1"/>
  <c r="H18" i="12" s="1"/>
  <c r="Z126" i="1"/>
  <c r="G18" i="12" s="1"/>
  <c r="Y126" i="1"/>
  <c r="F18" i="12" s="1"/>
  <c r="AE73" i="6"/>
  <c r="AD73" i="6"/>
  <c r="AC73" i="6"/>
  <c r="P16" i="12" s="1"/>
  <c r="AB73" i="6"/>
  <c r="O16" i="12" s="1"/>
  <c r="AA73" i="6"/>
  <c r="N16" i="12" s="1"/>
  <c r="Z73" i="6"/>
  <c r="M16" i="12" s="1"/>
  <c r="Y73" i="6"/>
  <c r="L16" i="12" s="1"/>
  <c r="X73" i="6"/>
  <c r="K16" i="12" s="1"/>
  <c r="W73" i="6"/>
  <c r="J16" i="12" s="1"/>
  <c r="V73" i="6"/>
  <c r="I16" i="12" s="1"/>
  <c r="U73" i="6"/>
  <c r="H16" i="12" s="1"/>
  <c r="T73" i="6"/>
  <c r="G16" i="12" s="1"/>
  <c r="S73" i="6"/>
  <c r="F16" i="12" s="1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28" i="1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B24" i="14"/>
  <c r="G118" i="14"/>
  <c r="G113" i="14"/>
  <c r="G111" i="14"/>
  <c r="L63" i="11"/>
  <c r="F12" i="11"/>
  <c r="G110" i="14"/>
  <c r="L30" i="11" l="1"/>
  <c r="L54" i="11"/>
  <c r="L55" i="11" s="1"/>
  <c r="G112" i="14"/>
  <c r="B36" i="15"/>
  <c r="L36" i="15"/>
  <c r="H36" i="15"/>
  <c r="F36" i="15"/>
  <c r="L71" i="11"/>
  <c r="G115" i="14" l="1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8" i="11"/>
  <c r="F39" i="11"/>
  <c r="F47" i="11" s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73" i="14" s="1"/>
  <c r="K73" i="14" s="1"/>
  <c r="E126" i="1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C15" i="11" l="1"/>
  <c r="C17" i="14" s="1"/>
  <c r="K17" i="14" s="1"/>
  <c r="F79" i="11"/>
  <c r="F82" i="11" s="1"/>
  <c r="C14" i="17"/>
  <c r="C20" i="11"/>
  <c r="I20" i="11" s="1"/>
  <c r="C19" i="17"/>
  <c r="C18" i="17"/>
  <c r="C19" i="11"/>
  <c r="C42" i="11"/>
  <c r="C44" i="14" s="1"/>
  <c r="K44" i="14" s="1"/>
  <c r="C41" i="17"/>
  <c r="C21" i="11"/>
  <c r="C23" i="14" s="1"/>
  <c r="K23" i="14" s="1"/>
  <c r="C20" i="17"/>
  <c r="C43" i="11"/>
  <c r="C45" i="14" s="1"/>
  <c r="K45" i="14" s="1"/>
  <c r="C42" i="17"/>
  <c r="C66" i="11"/>
  <c r="C69" i="11" s="1"/>
  <c r="C68" i="17"/>
  <c r="C71" i="17" s="1"/>
  <c r="C73" i="17" s="1"/>
  <c r="C24" i="11"/>
  <c r="C26" i="14" s="1"/>
  <c r="K26" i="14" s="1"/>
  <c r="C23" i="17"/>
  <c r="C17" i="11"/>
  <c r="I17" i="11" s="1"/>
  <c r="C16" i="17"/>
  <c r="C21" i="17"/>
  <c r="C22" i="11"/>
  <c r="C24" i="14" s="1"/>
  <c r="K24" i="14" s="1"/>
  <c r="C23" i="11"/>
  <c r="I23" i="11" s="1"/>
  <c r="C22" i="17"/>
  <c r="C16" i="11"/>
  <c r="I16" i="11" s="1"/>
  <c r="C15" i="17"/>
  <c r="C25" i="11"/>
  <c r="I25" i="11" s="1"/>
  <c r="C24" i="17"/>
  <c r="C26" i="11"/>
  <c r="C28" i="14" s="1"/>
  <c r="K28" i="14" s="1"/>
  <c r="C25" i="17"/>
  <c r="F53" i="11"/>
  <c r="O22" i="12"/>
  <c r="K95" i="14"/>
  <c r="I110" i="14"/>
  <c r="E49" i="14"/>
  <c r="G65" i="14"/>
  <c r="I49" i="14"/>
  <c r="G32" i="14"/>
  <c r="G75" i="14"/>
  <c r="G49" i="14"/>
  <c r="I65" i="14"/>
  <c r="I32" i="14"/>
  <c r="E65" i="14"/>
  <c r="K61" i="14"/>
  <c r="E32" i="14"/>
  <c r="C18" i="14" l="1"/>
  <c r="K18" i="14" s="1"/>
  <c r="I113" i="14" s="1"/>
  <c r="C45" i="11"/>
  <c r="I15" i="11"/>
  <c r="C60" i="14"/>
  <c r="K60" i="14" s="1"/>
  <c r="C63" i="14"/>
  <c r="K63" i="14" s="1"/>
  <c r="F86" i="11"/>
  <c r="E67" i="14"/>
  <c r="I24" i="11"/>
  <c r="C22" i="14"/>
  <c r="K22" i="14" s="1"/>
  <c r="C25" i="14"/>
  <c r="K25" i="14" s="1"/>
  <c r="C19" i="14"/>
  <c r="K19" i="14" s="1"/>
  <c r="C28" i="11"/>
  <c r="C30" i="14" s="1"/>
  <c r="K30" i="14" s="1"/>
  <c r="I21" i="11"/>
  <c r="I26" i="11"/>
  <c r="C27" i="14"/>
  <c r="K27" i="14" s="1"/>
  <c r="C44" i="17"/>
  <c r="C21" i="14"/>
  <c r="K21" i="14" s="1"/>
  <c r="I19" i="11"/>
  <c r="J27" i="17"/>
  <c r="C27" i="17"/>
  <c r="G88" i="14"/>
  <c r="G67" i="14"/>
  <c r="I67" i="14"/>
  <c r="I89" i="14" s="1"/>
  <c r="I93" i="14" s="1"/>
  <c r="I126" i="14" s="1"/>
  <c r="C47" i="14"/>
  <c r="E89" i="14"/>
  <c r="E73" i="6"/>
  <c r="C61" i="11" s="1"/>
  <c r="C86" i="11" s="1"/>
  <c r="F73" i="6"/>
  <c r="C9" i="11" s="1"/>
  <c r="C11" i="14" s="1"/>
  <c r="K11" i="14" s="1"/>
  <c r="I111" i="14" s="1"/>
  <c r="G73" i="6"/>
  <c r="H73" i="6"/>
  <c r="C11" i="11" s="1"/>
  <c r="C13" i="14" s="1"/>
  <c r="K13" i="14" s="1"/>
  <c r="I73" i="6"/>
  <c r="J73" i="6"/>
  <c r="K73" i="6"/>
  <c r="L73" i="6"/>
  <c r="M73" i="6"/>
  <c r="E72" i="14" s="1"/>
  <c r="D73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72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7" i="11" l="1"/>
  <c r="C39" i="14" s="1"/>
  <c r="K39" i="14" s="1"/>
  <c r="C79" i="11"/>
  <c r="C36" i="17"/>
  <c r="C38" i="17" s="1"/>
  <c r="C46" i="17" s="1"/>
  <c r="C54" i="11"/>
  <c r="F85" i="11" s="1"/>
  <c r="F87" i="11" s="1"/>
  <c r="F89" i="11" s="1"/>
  <c r="C53" i="17"/>
  <c r="J53" i="17"/>
  <c r="J55" i="17" s="1"/>
  <c r="J85" i="17" s="1"/>
  <c r="J29" i="17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C81" i="11" s="1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C39" i="11" l="1"/>
  <c r="C41" i="14" s="1"/>
  <c r="C80" i="11"/>
  <c r="C82" i="11" s="1"/>
  <c r="C9" i="17"/>
  <c r="C11" i="17" s="1"/>
  <c r="J87" i="17"/>
  <c r="J89" i="17" s="1"/>
  <c r="L85" i="17"/>
  <c r="L87" i="17" s="1"/>
  <c r="L89" i="17" s="1"/>
  <c r="K88" i="14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3" i="6"/>
  <c r="E16" i="12" s="1"/>
  <c r="E20" i="12" s="1"/>
  <c r="P6" i="6"/>
  <c r="P7" i="6" s="1"/>
  <c r="P8" i="6" s="1"/>
  <c r="P9" i="6" s="1"/>
  <c r="P10" i="6" s="1"/>
  <c r="U126" i="1"/>
  <c r="N73" i="6"/>
  <c r="C57" i="14"/>
  <c r="K57" i="14" s="1"/>
  <c r="C71" i="11"/>
  <c r="C65" i="14" s="1"/>
  <c r="K65" i="14" s="1"/>
  <c r="E138" i="14" s="1"/>
  <c r="I138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I43" i="11"/>
  <c r="N33" i="7"/>
  <c r="K91" i="14" s="1"/>
  <c r="C10" i="11"/>
  <c r="C12" i="11" s="1"/>
  <c r="I33" i="13"/>
  <c r="K92" i="14" s="1"/>
  <c r="I9" i="11"/>
  <c r="I37" i="11"/>
  <c r="C47" i="11" l="1"/>
  <c r="C52" i="17"/>
  <c r="C55" i="17" s="1"/>
  <c r="C29" i="17"/>
  <c r="K90" i="14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E8" i="12" s="1"/>
  <c r="E22" i="12" s="1"/>
  <c r="C14" i="14"/>
  <c r="K14" i="14" s="1"/>
  <c r="C53" i="11"/>
  <c r="K41" i="14"/>
  <c r="C49" i="14"/>
  <c r="K49" i="14" s="1"/>
  <c r="C12" i="14"/>
  <c r="K12" i="14" s="1"/>
  <c r="I10" i="11"/>
  <c r="I12" i="11" s="1"/>
  <c r="I39" i="11"/>
  <c r="I42" i="11"/>
  <c r="I45" i="11" s="1"/>
  <c r="C30" i="11"/>
  <c r="I47" i="11" l="1"/>
  <c r="C55" i="11"/>
  <c r="C85" i="11"/>
  <c r="C87" i="11" s="1"/>
  <c r="C89" i="11" s="1"/>
  <c r="I112" i="14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54" i="11"/>
  <c r="I55" i="11" s="1"/>
  <c r="C32" i="14"/>
  <c r="C67" i="14" s="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E139" i="14" s="1"/>
  <c r="E141" i="14" l="1"/>
  <c r="I139" i="14"/>
  <c r="H8" i="12"/>
  <c r="H22" i="12" s="1"/>
  <c r="P37" i="6"/>
  <c r="P38" i="6" s="1"/>
  <c r="V61" i="1"/>
  <c r="V62" i="1" s="1"/>
  <c r="V63" i="1" s="1"/>
  <c r="V64" i="1" s="1"/>
  <c r="V65" i="1" s="1"/>
  <c r="I6" i="12"/>
  <c r="I141" i="14" l="1"/>
  <c r="V66" i="1"/>
  <c r="V67" i="1" s="1"/>
  <c r="V68" i="1" s="1"/>
  <c r="V69" i="1" s="1"/>
  <c r="V70" i="1" s="1"/>
  <c r="V71" i="1" s="1"/>
  <c r="V72" i="1" s="1"/>
  <c r="J6" i="12"/>
  <c r="J8" i="12" s="1"/>
  <c r="J22" i="12" s="1"/>
  <c r="P39" i="6"/>
  <c r="P42" i="6" s="1"/>
  <c r="P43" i="6" s="1"/>
  <c r="I4" i="12"/>
  <c r="I8" i="12" s="1"/>
  <c r="I22" i="12" s="1"/>
  <c r="V73" i="1" l="1"/>
  <c r="V74" i="1" s="1"/>
  <c r="V75" i="1" s="1"/>
  <c r="V76" i="1" s="1"/>
  <c r="V77" i="1" s="1"/>
  <c r="V78" i="1" s="1"/>
  <c r="V79" i="1" s="1"/>
  <c r="V80" i="1" s="1"/>
  <c r="V81" i="1" s="1"/>
  <c r="K6" i="12"/>
  <c r="P44" i="6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K4" i="12"/>
  <c r="K8" i="12" s="1"/>
  <c r="K22" i="12" s="1"/>
  <c r="V82" i="1" l="1"/>
  <c r="V83" i="1" s="1"/>
  <c r="V84" i="1" s="1"/>
  <c r="V85" i="1" s="1"/>
  <c r="L6" i="12"/>
  <c r="L8" i="12" s="1"/>
  <c r="L22" i="12" s="1"/>
  <c r="V86" i="1" l="1"/>
  <c r="V87" i="1" s="1"/>
  <c r="V88" i="1" s="1"/>
  <c r="M6" i="12"/>
  <c r="M8" i="12" s="1"/>
  <c r="M22" i="12" s="1"/>
  <c r="V89" i="1" l="1"/>
  <c r="V90" i="1" s="1"/>
  <c r="V91" i="1" s="1"/>
  <c r="V92" i="1" s="1"/>
  <c r="V93" i="1" s="1"/>
  <c r="N6" i="12"/>
  <c r="N8" i="12" s="1"/>
  <c r="N22" i="12" s="1"/>
  <c r="V104" i="1" l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94" i="1"/>
</calcChain>
</file>

<file path=xl/sharedStrings.xml><?xml version="1.0" encoding="utf-8"?>
<sst xmlns="http://schemas.openxmlformats.org/spreadsheetml/2006/main" count="745" uniqueCount="388">
  <si>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</si>
  <si>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</si>
  <si>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</si>
  <si>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</si>
  <si>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</si>
  <si>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</si>
  <si>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</si>
  <si>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</si>
  <si>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</si>
  <si>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</si>
  <si>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</si>
  <si>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</si>
  <si>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</si>
  <si>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</si>
  <si>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</si>
  <si>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</si>
  <si>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</si>
  <si>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</si>
  <si>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</si>
  <si>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</si>
  <si>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</si>
  <si>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</si>
  <si>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</si>
  <si>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</si>
  <si>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</si>
  <si>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</si>
  <si>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</si>
  <si>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</si>
  <si>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</si>
  <si>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</si>
  <si>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</si>
  <si>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</si>
  <si>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</si>
  <si>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</si>
  <si>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</si>
  <si>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</si>
  <si>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</si>
  <si>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</si>
  <si>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</si>
  <si>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</si>
  <si>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</si>
  <si>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</si>
  <si>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</si>
  <si>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</si>
  <si>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</si>
  <si>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</si>
  <si>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</si>
  <si>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</si>
  <si>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</si>
  <si>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</si>
  <si>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</si>
  <si>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</si>
  <si>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</si>
  <si>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</si>
  <si>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</si>
  <si>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</si>
  <si>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</si>
  <si>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</si>
  <si>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</si>
  <si>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</si>
  <si>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</si>
  <si>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</si>
  <si>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</si>
  <si>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</si>
  <si>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</si>
  <si>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</si>
  <si>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</si>
  <si>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</si>
  <si>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</si>
  <si>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</si>
  <si>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</si>
  <si>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</si>
  <si>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</si>
  <si>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</si>
  <si>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</si>
  <si>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</si>
  <si>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</si>
  <si>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</si>
  <si>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</si>
  <si>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</si>
  <si>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</si>
  <si>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</si>
  <si>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</si>
  <si>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</si>
  <si>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</si>
  <si>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</si>
  <si>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</si>
  <si>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</si>
  <si>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</si>
  <si>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</si>
  <si>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</si>
  <si>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</si>
  <si>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</si>
  <si>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</si>
  <si>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</si>
  <si>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</si>
  <si>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</si>
  <si>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</si>
  <si>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</si>
  <si>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</si>
  <si>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</si>
  <si>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</si>
  <si>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</si>
  <si>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</si>
  <si>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</si>
  <si>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</si>
  <si>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</si>
  <si>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</si>
  <si>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</si>
  <si>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</si>
  <si>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</si>
  <si>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</si>
  <si>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</si>
  <si>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</si>
  <si>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</si>
  <si>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</si>
  <si>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</si>
  <si>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</si>
  <si>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</si>
  <si>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</si>
  <si>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</si>
  <si>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</si>
  <si>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</si>
  <si>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</si>
  <si>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</si>
  <si>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</si>
  <si>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</si>
  <si>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</si>
  <si>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</si>
  <si>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</si>
  <si>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</si>
  <si>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</si>
  <si>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</si>
  <si>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</si>
  <si>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</si>
  <si>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</si>
  <si>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</si>
  <si>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</si>
  <si>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</si>
  <si>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</si>
  <si>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</si>
  <si>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</si>
  <si>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</si>
  <si>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</si>
  <si>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</si>
  <si>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</si>
  <si>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</si>
  <si>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</si>
  <si>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</si>
  <si>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</si>
  <si>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</si>
  <si>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</si>
  <si>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</si>
  <si>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</si>
  <si>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</si>
  <si>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</si>
  <si>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</si>
  <si>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</si>
  <si>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</si>
  <si>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</si>
  <si>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</si>
  <si>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</si>
  <si>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</si>
  <si>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</si>
  <si>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</si>
  <si>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</si>
  <si>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</si>
  <si>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</si>
  <si>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</si>
  <si>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</si>
  <si>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</si>
  <si>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</si>
  <si>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</si>
  <si>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</si>
  <si>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</si>
  <si>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</si>
  <si>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</si>
  <si>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</si>
  <si>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</si>
  <si>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</si>
  <si>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</si>
  <si>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</si>
  <si>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</si>
  <si>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</si>
  <si>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</si>
  <si>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</si>
  <si>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</si>
  <si>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</si>
  <si>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</si>
  <si>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</si>
  <si>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</si>
  <si>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</si>
  <si>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</si>
  <si>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</si>
  <si>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</si>
  <si>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</si>
  <si>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</si>
  <si>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</si>
  <si>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</si>
  <si>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</si>
  <si>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</si>
  <si>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</si>
  <si>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</si>
  <si>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</si>
  <si>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</si>
  <si>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</si>
  <si>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</si>
  <si>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</si>
  <si>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</si>
  <si>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</si>
  <si>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</si>
  <si>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</si>
  <si>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</si>
  <si>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</si>
  <si>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</si>
  <si>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</si>
  <si>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</si>
  <si>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</si>
  <si>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</si>
  <si>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</si>
  <si>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</si>
  <si>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</si>
  <si>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</si>
  <si>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</si>
  <si>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</si>
  <si>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</si>
  <si>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</si>
  <si>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</si>
  <si>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</si>
  <si>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</si>
  <si>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</si>
  <si>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</si>
  <si>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</si>
  <si>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</si>
  <si>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</si>
  <si>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</si>
  <si>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</si>
  <si>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</si>
  <si>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</si>
  <si>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</si>
  <si>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</si>
  <si>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</si>
  <si>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</si>
  <si>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</si>
  <si>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</si>
  <si>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</si>
  <si>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</si>
  <si>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</si>
  <si>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</si>
  <si>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</si>
  <si>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</si>
  <si>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</si>
  <si>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</si>
  <si>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</si>
  <si>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</si>
  <si>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</si>
  <si>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</si>
  <si>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</si>
  <si>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</si>
  <si>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</si>
  <si>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</si>
  <si>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</si>
  <si>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</si>
  <si>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</si>
  <si>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</si>
  <si>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</si>
  <si>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</si>
  <si>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</si>
  <si>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</si>
  <si>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</si>
  <si>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</si>
  <si>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</si>
  <si>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</si>
  <si>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</si>
  <si>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</si>
  <si>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</si>
  <si>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</si>
  <si>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</si>
  <si>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</si>
  <si>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</si>
  <si>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</si>
  <si>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</si>
  <si>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</si>
  <si>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</si>
  <si>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</si>
  <si>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</si>
  <si>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</si>
  <si>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</si>
  <si>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</si>
  <si>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</si>
  <si>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</si>
  <si>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</si>
  <si>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</si>
  <si>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</si>
  <si>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</si>
  <si>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</si>
  <si>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</si>
  <si>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</si>
  <si>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</si>
  <si>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</si>
  <si>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</si>
  <si>
    <t>Beavis (834)</t>
  </si>
  <si>
    <t>Spittles (855)</t>
  </si>
  <si>
    <t>Greenbarnes Ltd</t>
  </si>
  <si>
    <t>Erecting 2 notice boards</t>
  </si>
  <si>
    <t>British Red Cross</t>
  </si>
  <si>
    <t>Notice boards x 2</t>
  </si>
  <si>
    <t xml:space="preserve">RBL </t>
  </si>
  <si>
    <t>Poppy wreaths and large poppies</t>
  </si>
  <si>
    <t>By-Election</t>
  </si>
  <si>
    <t>2nd 1/2 precept</t>
  </si>
  <si>
    <t>Chapman (862)</t>
  </si>
  <si>
    <t>Inter of C/R</t>
  </si>
  <si>
    <t>White-Howells (12B)</t>
  </si>
  <si>
    <t>Dignity</t>
  </si>
  <si>
    <t>Awaiting clarification as this is insufficient funds</t>
  </si>
  <si>
    <t>Forecast</t>
  </si>
  <si>
    <t>Forecast 2022/23</t>
  </si>
  <si>
    <t>Budget 2023/24</t>
  </si>
  <si>
    <t>Actual At Dec 2022</t>
  </si>
  <si>
    <t>Alex Jones Donation</t>
  </si>
  <si>
    <t>3% increase</t>
  </si>
  <si>
    <t>Assumes 5% increase</t>
  </si>
  <si>
    <t>6k already in reserves</t>
  </si>
  <si>
    <t>Includes contingency of 3k</t>
  </si>
  <si>
    <t>Fees review early 2023</t>
  </si>
  <si>
    <t>Country Gardens have agreed to keep at this years prices</t>
  </si>
  <si>
    <t>Office 365 licences</t>
  </si>
  <si>
    <t>OPC FINANCIAL STATUS @ DEC 22</t>
  </si>
  <si>
    <t>TOTAL GENERAL &amp; BURIAL</t>
  </si>
  <si>
    <t>TVA year 3 of 3</t>
  </si>
  <si>
    <t>Bin store and general maintenance</t>
  </si>
  <si>
    <t>Assumes CIL spend of 35k on playground and some CCTV</t>
  </si>
  <si>
    <t>Coronation grants may be available</t>
  </si>
  <si>
    <t>Beg 2022/23</t>
  </si>
  <si>
    <t>General - Unallocated</t>
  </si>
  <si>
    <t>General - Elections</t>
  </si>
  <si>
    <t>Balance - Per AGAR</t>
  </si>
  <si>
    <t xml:space="preserve">(Minimum Recommendation  </t>
  </si>
  <si>
    <t>25% -75%)</t>
  </si>
  <si>
    <t>Profit / Loss</t>
  </si>
  <si>
    <t>Adjustments</t>
  </si>
  <si>
    <t xml:space="preserve">Deposit </t>
  </si>
  <si>
    <t>Financial Summary - Above</t>
  </si>
  <si>
    <t>General &amp; Burial</t>
  </si>
  <si>
    <t>Difference</t>
  </si>
  <si>
    <t>Payments</t>
  </si>
  <si>
    <t>Receipts</t>
  </si>
  <si>
    <t>Reconciliation: Financial Summary to  Recepits and Payments</t>
  </si>
  <si>
    <t xml:space="preserve">RESERVES </t>
  </si>
  <si>
    <t>Per AGAR</t>
  </si>
  <si>
    <t>% of Precept Unallocated</t>
  </si>
  <si>
    <t>General / Burial - Elections</t>
  </si>
  <si>
    <t>General / Burial - Unallocated</t>
  </si>
  <si>
    <t>Budget</t>
  </si>
  <si>
    <t>End 2023/24</t>
  </si>
  <si>
    <t>Total</t>
  </si>
  <si>
    <t>General / Burial</t>
  </si>
  <si>
    <t xml:space="preserve"> Elections</t>
  </si>
  <si>
    <t>~2022/23</t>
  </si>
  <si>
    <t>~ 2023/24</t>
  </si>
  <si>
    <t>Beg of Year</t>
  </si>
  <si>
    <t>End of Year</t>
  </si>
  <si>
    <t xml:space="preserve">  INCOME</t>
  </si>
  <si>
    <t xml:space="preserve">  EXPENDITURE</t>
  </si>
  <si>
    <t>For Report</t>
  </si>
  <si>
    <t xml:space="preserve">  NET General and Burial</t>
  </si>
  <si>
    <t>P</t>
  </si>
  <si>
    <t>NP</t>
  </si>
  <si>
    <t>Chappell (864)</t>
  </si>
  <si>
    <t>Plot and inter</t>
  </si>
  <si>
    <t>Worsfold (385)</t>
  </si>
  <si>
    <t>Thompson (850)</t>
  </si>
  <si>
    <t>Whitner (705)</t>
  </si>
  <si>
    <t>Kearsey (13D)</t>
  </si>
  <si>
    <t>Transfer fee</t>
  </si>
  <si>
    <t>Martin (864)</t>
  </si>
  <si>
    <t>Bonniface (863)</t>
  </si>
  <si>
    <t>Laptop battery</t>
  </si>
  <si>
    <t xml:space="preserve">Surrey Hills Society </t>
  </si>
  <si>
    <t>Membership renewal</t>
  </si>
  <si>
    <t>Master PArk</t>
  </si>
  <si>
    <t>Final 1/4 donation</t>
  </si>
  <si>
    <t xml:space="preserve">HMRC </t>
  </si>
  <si>
    <t>Balancing payment</t>
  </si>
  <si>
    <t>Unknown receipt to be returned</t>
  </si>
  <si>
    <t>SCC</t>
  </si>
  <si>
    <t xml:space="preserve">Master Park Roundabout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</si>
</sst>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  <font>
      <b/>
      <sz val="8"/>
      <name val="Times New Roman"/>
      <family val="1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u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/>
      <right style="double">
        <color theme="9" tint="-0.24994659260841701"/>
      </right>
      <top style="thin">
        <color indexed="64"/>
      </top>
      <bottom style="double">
        <color indexed="64"/>
      </bottom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double">
        <color theme="9"/>
      </right>
      <top style="double">
        <color theme="9"/>
      </top>
      <bottom/>
      <diagonal/>
    </border>
    <border>
      <left style="double">
        <color theme="9"/>
      </left>
      <right/>
      <top/>
      <bottom/>
      <diagonal/>
    </border>
    <border>
      <left/>
      <right style="double">
        <color theme="9"/>
      </right>
      <top/>
      <bottom/>
      <diagonal/>
    </border>
    <border>
      <left/>
      <right style="double">
        <color theme="9"/>
      </right>
      <top style="thin">
        <color auto="1"/>
      </top>
      <bottom style="double">
        <color auto="1"/>
      </bottom>
      <diagonal/>
    </border>
    <border>
      <left style="double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double">
        <color theme="9"/>
      </right>
      <top/>
      <bottom style="double">
        <color theme="9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7" fontId="24" fillId="0" borderId="0" xfId="0" applyNumberFormat="1" applyFont="1"/>
    <xf numFmtId="0" fontId="43" fillId="0" borderId="30" xfId="0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vertical="center"/>
    </xf>
    <xf numFmtId="168" fontId="27" fillId="0" borderId="0" xfId="0" applyNumberFormat="1" applyFont="1"/>
    <xf numFmtId="168" fontId="1" fillId="0" borderId="95" xfId="0" applyNumberFormat="1" applyFont="1" applyBorder="1" applyAlignment="1">
      <alignment vertical="center"/>
    </xf>
    <xf numFmtId="168" fontId="2" fillId="0" borderId="98" xfId="0" applyNumberFormat="1" applyFont="1" applyBorder="1" applyAlignment="1">
      <alignment horizontal="center" wrapText="1"/>
    </xf>
    <xf numFmtId="168" fontId="1" fillId="0" borderId="99" xfId="0" applyNumberFormat="1" applyFont="1" applyBorder="1"/>
    <xf numFmtId="168" fontId="1" fillId="0" borderId="98" xfId="0" applyNumberFormat="1" applyFont="1" applyBorder="1"/>
    <xf numFmtId="168" fontId="2" fillId="0" borderId="98" xfId="0" applyNumberFormat="1" applyFont="1" applyBorder="1"/>
    <xf numFmtId="168" fontId="2" fillId="0" borderId="99" xfId="0" applyNumberFormat="1" applyFont="1" applyBorder="1"/>
    <xf numFmtId="168" fontId="1" fillId="0" borderId="100" xfId="0" applyNumberFormat="1" applyFont="1" applyBorder="1"/>
    <xf numFmtId="168" fontId="1" fillId="0" borderId="101" xfId="0" applyNumberFormat="1" applyFont="1" applyBorder="1"/>
    <xf numFmtId="168" fontId="1" fillId="0" borderId="102" xfId="0" applyNumberFormat="1" applyFont="1" applyBorder="1"/>
    <xf numFmtId="168" fontId="1" fillId="0" borderId="0" xfId="0" applyNumberFormat="1" applyFont="1" applyAlignment="1">
      <alignment horizontal="center"/>
    </xf>
    <xf numFmtId="168" fontId="2" fillId="0" borderId="99" xfId="0" applyNumberFormat="1" applyFont="1" applyBorder="1" applyAlignment="1">
      <alignment horizontal="center" wrapText="1"/>
    </xf>
    <xf numFmtId="168" fontId="1" fillId="0" borderId="99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6" fillId="0" borderId="31" xfId="0" applyNumberFormat="1" applyFont="1" applyBorder="1"/>
    <xf numFmtId="168" fontId="26" fillId="0" borderId="0" xfId="0" applyNumberFormat="1" applyFont="1"/>
    <xf numFmtId="168" fontId="1" fillId="0" borderId="0" xfId="0" quotePrefix="1" applyNumberFormat="1" applyFont="1"/>
    <xf numFmtId="168" fontId="27" fillId="0" borderId="99" xfId="0" applyNumberFormat="1" applyFont="1" applyBorder="1"/>
    <xf numFmtId="169" fontId="29" fillId="0" borderId="106" xfId="0" applyNumberFormat="1" applyFont="1" applyBorder="1" applyAlignment="1">
      <alignment horizontal="center"/>
    </xf>
    <xf numFmtId="169" fontId="29" fillId="0" borderId="0" xfId="0" applyNumberFormat="1" applyFont="1" applyAlignment="1">
      <alignment horizontal="center"/>
    </xf>
    <xf numFmtId="169" fontId="29" fillId="0" borderId="107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107" xfId="0" applyNumberFormat="1" applyFont="1" applyBorder="1"/>
    <xf numFmtId="169" fontId="1" fillId="0" borderId="109" xfId="0" applyNumberFormat="1" applyFont="1" applyBorder="1"/>
    <xf numFmtId="169" fontId="1" fillId="0" borderId="110" xfId="0" applyNumberFormat="1" applyFont="1" applyBorder="1"/>
    <xf numFmtId="169" fontId="1" fillId="0" borderId="111" xfId="0" applyNumberFormat="1" applyFont="1" applyBorder="1"/>
    <xf numFmtId="16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8" fontId="1" fillId="0" borderId="32" xfId="0" applyNumberFormat="1" applyFont="1" applyBorder="1"/>
    <xf numFmtId="168" fontId="1" fillId="35" borderId="32" xfId="0" applyNumberFormat="1" applyFont="1" applyFill="1" applyBorder="1"/>
    <xf numFmtId="168" fontId="1" fillId="0" borderId="37" xfId="0" applyNumberFormat="1" applyFont="1" applyBorder="1"/>
    <xf numFmtId="168" fontId="1" fillId="0" borderId="38" xfId="0" applyNumberFormat="1" applyFont="1" applyBorder="1"/>
    <xf numFmtId="168" fontId="1" fillId="0" borderId="39" xfId="0" applyNumberFormat="1" applyFont="1" applyBorder="1"/>
    <xf numFmtId="168" fontId="1" fillId="0" borderId="25" xfId="0" applyNumberFormat="1" applyFont="1" applyBorder="1"/>
    <xf numFmtId="168" fontId="1" fillId="0" borderId="26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112" xfId="0" applyNumberFormat="1" applyFont="1" applyBorder="1"/>
    <xf numFmtId="168" fontId="1" fillId="0" borderId="88" xfId="0" applyNumberFormat="1" applyFont="1" applyBorder="1"/>
    <xf numFmtId="168" fontId="1" fillId="0" borderId="89" xfId="0" applyNumberFormat="1" applyFont="1" applyBorder="1"/>
    <xf numFmtId="169" fontId="1" fillId="0" borderId="106" xfId="0" applyNumberFormat="1" applyFont="1" applyBorder="1"/>
    <xf numFmtId="169" fontId="3" fillId="0" borderId="107" xfId="0" applyNumberFormat="1" applyFont="1" applyBorder="1" applyAlignment="1">
      <alignment horizontal="center"/>
    </xf>
    <xf numFmtId="166" fontId="1" fillId="0" borderId="0" xfId="42" applyNumberFormat="1" applyFont="1" applyBorder="1"/>
    <xf numFmtId="166" fontId="1" fillId="0" borderId="0" xfId="42" applyNumberFormat="1" applyFont="1" applyBorder="1" applyAlignment="1"/>
    <xf numFmtId="166" fontId="1" fillId="0" borderId="107" xfId="42" applyNumberFormat="1" applyFont="1" applyBorder="1" applyAlignment="1"/>
    <xf numFmtId="166" fontId="1" fillId="0" borderId="32" xfId="42" applyNumberFormat="1" applyFont="1" applyBorder="1"/>
    <xf numFmtId="166" fontId="1" fillId="41" borderId="108" xfId="42" applyNumberFormat="1" applyFont="1" applyFill="1" applyBorder="1" applyAlignment="1"/>
    <xf numFmtId="167" fontId="1" fillId="0" borderId="0" xfId="0" applyNumberFormat="1" applyFont="1"/>
    <xf numFmtId="167" fontId="1" fillId="0" borderId="35" xfId="0" applyNumberFormat="1" applyFont="1" applyBorder="1"/>
    <xf numFmtId="167" fontId="1" fillId="0" borderId="32" xfId="0" applyNumberFormat="1" applyFont="1" applyBorder="1"/>
    <xf numFmtId="167" fontId="1" fillId="0" borderId="0" xfId="0" applyNumberFormat="1" applyFont="1" applyAlignment="1">
      <alignment horizontal="left"/>
    </xf>
    <xf numFmtId="167" fontId="1" fillId="0" borderId="35" xfId="0" applyNumberFormat="1" applyFont="1" applyBorder="1" applyAlignment="1">
      <alignment horizontal="left"/>
    </xf>
    <xf numFmtId="167" fontId="1" fillId="0" borderId="32" xfId="0" applyNumberFormat="1" applyFont="1" applyBorder="1" applyAlignment="1">
      <alignment horizontal="left"/>
    </xf>
    <xf numFmtId="168" fontId="1" fillId="0" borderId="32" xfId="0" applyNumberFormat="1" applyFont="1" applyBorder="1" applyAlignment="1">
      <alignment horizontal="center"/>
    </xf>
    <xf numFmtId="168" fontId="1" fillId="0" borderId="116" xfId="0" applyNumberFormat="1" applyFont="1" applyBorder="1"/>
    <xf numFmtId="168" fontId="27" fillId="0" borderId="117" xfId="0" applyNumberFormat="1" applyFont="1" applyBorder="1" applyAlignment="1">
      <alignment horizontal="center"/>
    </xf>
    <xf numFmtId="168" fontId="1" fillId="0" borderId="117" xfId="0" applyNumberFormat="1" applyFont="1" applyBorder="1" applyAlignment="1">
      <alignment horizontal="center"/>
    </xf>
    <xf numFmtId="168" fontId="1" fillId="0" borderId="118" xfId="0" applyNumberFormat="1" applyFont="1" applyBorder="1" applyAlignment="1">
      <alignment horizontal="center"/>
    </xf>
    <xf numFmtId="168" fontId="1" fillId="0" borderId="119" xfId="0" applyNumberFormat="1" applyFont="1" applyBorder="1"/>
    <xf numFmtId="168" fontId="1" fillId="0" borderId="120" xfId="0" applyNumberFormat="1" applyFont="1" applyBorder="1" applyAlignment="1">
      <alignment horizontal="center"/>
    </xf>
    <xf numFmtId="168" fontId="1" fillId="0" borderId="121" xfId="0" applyNumberFormat="1" applyFont="1" applyBorder="1" applyAlignment="1">
      <alignment horizontal="center"/>
    </xf>
    <xf numFmtId="168" fontId="1" fillId="0" borderId="117" xfId="0" applyNumberFormat="1" applyFont="1" applyBorder="1"/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8" fontId="27" fillId="0" borderId="113" xfId="0" applyNumberFormat="1" applyFont="1" applyBorder="1" applyAlignment="1">
      <alignment horizontal="center"/>
    </xf>
    <xf numFmtId="168" fontId="27" fillId="0" borderId="114" xfId="0" applyNumberFormat="1" applyFont="1" applyBorder="1" applyAlignment="1">
      <alignment horizontal="center"/>
    </xf>
    <xf numFmtId="168" fontId="27" fillId="0" borderId="115" xfId="0" applyNumberFormat="1" applyFont="1" applyBorder="1" applyAlignment="1">
      <alignment horizontal="center"/>
    </xf>
    <xf numFmtId="168" fontId="45" fillId="0" borderId="96" xfId="0" applyNumberFormat="1" applyFont="1" applyBorder="1" applyAlignment="1">
      <alignment horizontal="center" vertical="center" wrapText="1"/>
    </xf>
    <xf numFmtId="168" fontId="45" fillId="0" borderId="97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8" fontId="44" fillId="0" borderId="14" xfId="0" applyNumberFormat="1" applyFont="1" applyBorder="1" applyAlignment="1">
      <alignment horizontal="center" vertical="center" wrapText="1"/>
    </xf>
    <xf numFmtId="169" fontId="29" fillId="0" borderId="103" xfId="0" applyNumberFormat="1" applyFont="1" applyBorder="1" applyAlignment="1">
      <alignment horizontal="center"/>
    </xf>
    <xf numFmtId="169" fontId="29" fillId="0" borderId="104" xfId="0" applyNumberFormat="1" applyFont="1" applyBorder="1" applyAlignment="1">
      <alignment horizontal="center"/>
    </xf>
    <xf numFmtId="169" fontId="29" fillId="0" borderId="105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7"/>
  <sheetViews>
    <sheetView tabSelected="1" topLeftCell="A49" workbookViewId="0">
      <selection activeCell="C51" sqref="C51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3.5703125" bestFit="1" customWidth="1"/>
    <col min="16" max="16" width="11.28515625" style="66" bestFit="1" customWidth="1"/>
    <col min="17" max="17" width="8.7109375" style="296" customWidth="1"/>
  </cols>
  <sheetData>
    <row r="1" spans="1:31" x14ac:dyDescent="0.2">
      <c r="A1" s="366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</row>
    <row r="2" spans="1:31" ht="13.9" customHeight="1" thickBot="1" x14ac:dyDescent="0.25">
      <c r="A2" s="369" t="s">
        <v>157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  <c r="O2" s="6"/>
      <c r="R2" s="372" t="s">
        <v>277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4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1" t="s">
        <v>247</v>
      </c>
      <c r="R3" s="281" t="s">
        <v>265</v>
      </c>
      <c r="S3" s="282" t="s">
        <v>266</v>
      </c>
      <c r="T3" s="282" t="s">
        <v>267</v>
      </c>
      <c r="U3" s="282" t="s">
        <v>268</v>
      </c>
      <c r="V3" s="282" t="s">
        <v>269</v>
      </c>
      <c r="W3" s="282" t="s">
        <v>270</v>
      </c>
      <c r="X3" s="282" t="s">
        <v>271</v>
      </c>
      <c r="Y3" s="282" t="s">
        <v>272</v>
      </c>
      <c r="Z3" s="282" t="s">
        <v>273</v>
      </c>
      <c r="AA3" s="282" t="s">
        <v>274</v>
      </c>
      <c r="AB3" s="282" t="s">
        <v>275</v>
      </c>
      <c r="AC3" s="282" t="s">
        <v>276</v>
      </c>
      <c r="AD3" s="282" t="s">
        <v>265</v>
      </c>
      <c r="AE3" s="283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7" t="s">
        <v>280</v>
      </c>
      <c r="R4" s="284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4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6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4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0" si="1">+P6+N7</f>
        <v>22426.44</v>
      </c>
      <c r="R7" s="284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7">
        <f>+N8</f>
        <v>285</v>
      </c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6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7">
        <f>+N9</f>
        <v>80</v>
      </c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6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6" t="s">
        <v>279</v>
      </c>
      <c r="R10" s="284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6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4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6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4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4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4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4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6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6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4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6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6" t="s">
        <v>279</v>
      </c>
      <c r="R18" s="284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4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6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4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6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4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4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6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6" t="s">
        <v>279</v>
      </c>
      <c r="R23" s="284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4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4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6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4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6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4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6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4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4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6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6" t="s">
        <v>279</v>
      </c>
      <c r="R30" s="284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4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6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4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6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4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4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6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2" si="2">SUM(D35:M35)</f>
        <v>250</v>
      </c>
      <c r="O35" s="6"/>
      <c r="P35" s="66">
        <f t="shared" si="1"/>
        <v>82398.47</v>
      </c>
      <c r="R35" s="284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6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4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 t="s">
        <v>368</v>
      </c>
      <c r="P37" s="66">
        <f t="shared" si="1"/>
        <v>87998.47</v>
      </c>
      <c r="R37" s="301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6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6" t="s">
        <v>279</v>
      </c>
      <c r="R38" s="284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6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4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6"/>
    </row>
    <row r="40" spans="1:31" x14ac:dyDescent="0.2">
      <c r="A40" s="22">
        <v>44826</v>
      </c>
      <c r="B40" s="13" t="s">
        <v>292</v>
      </c>
      <c r="C40" s="13" t="s">
        <v>300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6" t="s">
        <v>279</v>
      </c>
      <c r="R40" s="284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6"/>
    </row>
    <row r="41" spans="1:31" x14ac:dyDescent="0.2">
      <c r="A41" s="22">
        <v>44839</v>
      </c>
      <c r="B41" s="13" t="s">
        <v>292</v>
      </c>
      <c r="C41" s="13" t="s">
        <v>297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4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6"/>
    </row>
    <row r="42" spans="1:31" x14ac:dyDescent="0.2">
      <c r="A42" s="22">
        <v>44839</v>
      </c>
      <c r="B42" s="13" t="s">
        <v>296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O42" t="s">
        <v>367</v>
      </c>
      <c r="P42" s="66">
        <f>+P41+N42</f>
        <v>88458.47</v>
      </c>
      <c r="R42" s="284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6"/>
    </row>
    <row r="43" spans="1:31" x14ac:dyDescent="0.2">
      <c r="A43" s="22">
        <v>44855</v>
      </c>
      <c r="B43" s="13" t="s">
        <v>298</v>
      </c>
      <c r="C43" s="13" t="s">
        <v>299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O43" t="s">
        <v>367</v>
      </c>
      <c r="P43" s="66">
        <f t="shared" si="1"/>
        <v>89258.47</v>
      </c>
      <c r="Q43" s="296" t="s">
        <v>279</v>
      </c>
      <c r="R43" s="284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</row>
    <row r="44" spans="1:31" x14ac:dyDescent="0.2">
      <c r="A44" s="22">
        <v>44867</v>
      </c>
      <c r="B44" s="13" t="s">
        <v>301</v>
      </c>
      <c r="C44" s="13" t="s">
        <v>88</v>
      </c>
      <c r="D44" s="9"/>
      <c r="E44" s="9"/>
      <c r="F44" s="9"/>
      <c r="G44" s="9">
        <v>200</v>
      </c>
      <c r="H44" s="9"/>
      <c r="I44" s="9"/>
      <c r="J44" s="9"/>
      <c r="K44" s="9"/>
      <c r="L44" s="9"/>
      <c r="M44" s="9"/>
      <c r="N44" s="14">
        <f t="shared" si="2"/>
        <v>200</v>
      </c>
      <c r="O44" t="s">
        <v>367</v>
      </c>
      <c r="P44" s="66">
        <f t="shared" si="1"/>
        <v>89458.47</v>
      </c>
      <c r="R44" s="284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x14ac:dyDescent="0.2">
      <c r="A45" s="22">
        <v>44867</v>
      </c>
      <c r="B45" s="13" t="s">
        <v>302</v>
      </c>
      <c r="C45" s="13" t="s">
        <v>88</v>
      </c>
      <c r="D45" s="9"/>
      <c r="E45" s="9"/>
      <c r="F45" s="9"/>
      <c r="G45" s="9">
        <v>200</v>
      </c>
      <c r="H45" s="9"/>
      <c r="I45" s="9"/>
      <c r="J45" s="9"/>
      <c r="K45" s="9"/>
      <c r="L45" s="9"/>
      <c r="M45" s="9"/>
      <c r="N45" s="14">
        <f t="shared" si="2"/>
        <v>200</v>
      </c>
      <c r="O45" t="s">
        <v>367</v>
      </c>
      <c r="P45" s="66">
        <f t="shared" si="1"/>
        <v>89658.47</v>
      </c>
      <c r="Q45" s="299"/>
      <c r="R45" s="284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">
      <c r="A46" s="22">
        <v>44869</v>
      </c>
      <c r="B46" s="13" t="s">
        <v>231</v>
      </c>
      <c r="C46" s="13" t="s">
        <v>310</v>
      </c>
      <c r="D46" s="9"/>
      <c r="E46" s="9">
        <v>3564.42</v>
      </c>
      <c r="F46" s="9">
        <v>25000</v>
      </c>
      <c r="G46" s="9"/>
      <c r="H46" s="9"/>
      <c r="I46" s="9"/>
      <c r="J46" s="9"/>
      <c r="K46" s="9"/>
      <c r="L46" s="9"/>
      <c r="M46" s="9"/>
      <c r="N46" s="14">
        <f t="shared" si="2"/>
        <v>28564.42</v>
      </c>
      <c r="P46" s="66">
        <f t="shared" si="1"/>
        <v>118222.89</v>
      </c>
      <c r="Q46" s="299"/>
      <c r="R46" s="284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6"/>
    </row>
    <row r="47" spans="1:31" x14ac:dyDescent="0.2">
      <c r="A47" s="22">
        <v>44869</v>
      </c>
      <c r="B47" s="13" t="s">
        <v>311</v>
      </c>
      <c r="C47" s="13" t="s">
        <v>228</v>
      </c>
      <c r="D47" s="9"/>
      <c r="E47" s="9"/>
      <c r="F47" s="9"/>
      <c r="G47" s="9">
        <v>1200</v>
      </c>
      <c r="H47" s="9"/>
      <c r="I47" s="9"/>
      <c r="J47" s="9"/>
      <c r="K47" s="9"/>
      <c r="L47" s="9"/>
      <c r="M47" s="9"/>
      <c r="N47" s="14">
        <f t="shared" si="2"/>
        <v>1200</v>
      </c>
      <c r="O47" t="s">
        <v>368</v>
      </c>
      <c r="P47" s="66">
        <f t="shared" si="1"/>
        <v>119422.89</v>
      </c>
      <c r="Q47" s="299"/>
      <c r="R47" s="301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6"/>
    </row>
    <row r="48" spans="1:31" x14ac:dyDescent="0.2">
      <c r="A48" s="22">
        <v>44876</v>
      </c>
      <c r="B48" s="13" t="s">
        <v>311</v>
      </c>
      <c r="C48" s="13" t="s">
        <v>312</v>
      </c>
      <c r="D48" s="9"/>
      <c r="E48" s="9"/>
      <c r="F48" s="9"/>
      <c r="G48" s="9">
        <v>300</v>
      </c>
      <c r="H48" s="9"/>
      <c r="I48" s="9"/>
      <c r="J48" s="9"/>
      <c r="K48" s="9"/>
      <c r="L48" s="9"/>
      <c r="M48" s="9"/>
      <c r="N48" s="14">
        <f>SUM(D48:M48)</f>
        <v>300</v>
      </c>
      <c r="O48" t="s">
        <v>368</v>
      </c>
      <c r="P48" s="66">
        <f t="shared" si="1"/>
        <v>119722.89</v>
      </c>
      <c r="Q48" s="299" t="s">
        <v>279</v>
      </c>
      <c r="R48" s="301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6"/>
    </row>
    <row r="49" spans="1:31" x14ac:dyDescent="0.2">
      <c r="A49" s="22">
        <v>44902</v>
      </c>
      <c r="B49" s="13" t="s">
        <v>313</v>
      </c>
      <c r="C49" s="13" t="s">
        <v>228</v>
      </c>
      <c r="D49" s="9"/>
      <c r="E49" s="9"/>
      <c r="F49" s="9"/>
      <c r="G49" s="9">
        <v>320</v>
      </c>
      <c r="H49" s="9"/>
      <c r="I49" s="9"/>
      <c r="J49" s="9"/>
      <c r="K49" s="9"/>
      <c r="L49" s="9"/>
      <c r="M49" s="9"/>
      <c r="N49" s="14">
        <f>SUM(D49:M49)</f>
        <v>320</v>
      </c>
      <c r="O49" t="s">
        <v>367</v>
      </c>
      <c r="P49" s="66">
        <f t="shared" si="1"/>
        <v>120042.89</v>
      </c>
      <c r="Q49" s="299"/>
      <c r="R49" s="284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ht="22.5" x14ac:dyDescent="0.2">
      <c r="A50" s="22">
        <v>44925</v>
      </c>
      <c r="B50" s="13" t="s">
        <v>377</v>
      </c>
      <c r="C50" s="20" t="s">
        <v>315</v>
      </c>
      <c r="D50" s="9"/>
      <c r="E50" s="9"/>
      <c r="F50" s="9"/>
      <c r="G50" s="9">
        <v>560</v>
      </c>
      <c r="H50" s="9"/>
      <c r="I50" s="9"/>
      <c r="J50" s="9"/>
      <c r="K50" s="9"/>
      <c r="L50" s="9"/>
      <c r="M50" s="9"/>
      <c r="N50" s="14">
        <f t="shared" si="2"/>
        <v>560</v>
      </c>
      <c r="O50" t="s">
        <v>367</v>
      </c>
      <c r="P50" s="66">
        <f t="shared" si="1"/>
        <v>120602.89</v>
      </c>
      <c r="Q50" s="299" t="s">
        <v>279</v>
      </c>
      <c r="R50" s="301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6"/>
    </row>
    <row r="51" spans="1:31" ht="22.5" x14ac:dyDescent="0.2">
      <c r="A51" s="22">
        <v>44931</v>
      </c>
      <c r="B51" s="13" t="s">
        <v>314</v>
      </c>
      <c r="C51" s="20" t="s">
        <v>385</v>
      </c>
      <c r="D51" s="9"/>
      <c r="E51" s="9"/>
      <c r="F51" s="9"/>
      <c r="G51" s="9">
        <v>4045</v>
      </c>
      <c r="H51" s="9"/>
      <c r="I51" s="9"/>
      <c r="J51" s="9"/>
      <c r="K51" s="9"/>
      <c r="L51" s="9"/>
      <c r="M51" s="9"/>
      <c r="N51" s="14">
        <f t="shared" si="2"/>
        <v>4045</v>
      </c>
      <c r="P51" s="66">
        <f t="shared" si="1"/>
        <v>124647.89</v>
      </c>
      <c r="Q51" s="299"/>
      <c r="R51" s="284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6"/>
    </row>
    <row r="52" spans="1:31" x14ac:dyDescent="0.2">
      <c r="A52" s="22">
        <v>44942</v>
      </c>
      <c r="B52" s="13" t="s">
        <v>369</v>
      </c>
      <c r="C52" s="13" t="s">
        <v>370</v>
      </c>
      <c r="D52" s="9"/>
      <c r="E52" s="9"/>
      <c r="F52" s="9"/>
      <c r="G52" s="9">
        <v>600</v>
      </c>
      <c r="H52" s="9"/>
      <c r="I52" s="9"/>
      <c r="J52" s="9"/>
      <c r="K52" s="9"/>
      <c r="L52" s="9"/>
      <c r="M52" s="9"/>
      <c r="N52" s="14">
        <f t="shared" si="2"/>
        <v>600</v>
      </c>
      <c r="O52" t="s">
        <v>367</v>
      </c>
      <c r="P52" s="66">
        <f t="shared" si="1"/>
        <v>125247.89</v>
      </c>
      <c r="Q52" s="299"/>
      <c r="R52" s="284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</row>
    <row r="53" spans="1:31" x14ac:dyDescent="0.2">
      <c r="A53" s="22">
        <v>44944</v>
      </c>
      <c r="B53" s="13" t="s">
        <v>371</v>
      </c>
      <c r="C53" s="13" t="s">
        <v>88</v>
      </c>
      <c r="D53" s="9"/>
      <c r="E53" s="9"/>
      <c r="F53" s="9"/>
      <c r="G53" s="9">
        <v>65</v>
      </c>
      <c r="H53" s="9"/>
      <c r="I53" s="9"/>
      <c r="J53" s="9"/>
      <c r="K53" s="9"/>
      <c r="L53" s="9"/>
      <c r="M53" s="9"/>
      <c r="N53" s="14">
        <f t="shared" si="2"/>
        <v>65</v>
      </c>
      <c r="P53" s="66">
        <f t="shared" si="1"/>
        <v>125312.89</v>
      </c>
      <c r="Q53" s="299"/>
      <c r="R53" s="284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6"/>
    </row>
    <row r="54" spans="1:31" x14ac:dyDescent="0.2">
      <c r="A54" s="22">
        <v>44944</v>
      </c>
      <c r="B54" s="13" t="s">
        <v>372</v>
      </c>
      <c r="C54" s="13" t="s">
        <v>77</v>
      </c>
      <c r="D54" s="9"/>
      <c r="E54" s="9"/>
      <c r="F54" s="9"/>
      <c r="G54" s="9">
        <v>250</v>
      </c>
      <c r="H54" s="9"/>
      <c r="I54" s="9"/>
      <c r="J54" s="9"/>
      <c r="K54" s="9"/>
      <c r="L54" s="9"/>
      <c r="M54" s="9"/>
      <c r="N54" s="14">
        <f t="shared" si="2"/>
        <v>250</v>
      </c>
      <c r="O54" t="s">
        <v>367</v>
      </c>
      <c r="P54" s="66">
        <f t="shared" si="1"/>
        <v>125562.89</v>
      </c>
      <c r="Q54" s="299"/>
      <c r="R54" s="284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6"/>
    </row>
    <row r="55" spans="1:31" x14ac:dyDescent="0.2">
      <c r="A55" s="22">
        <v>44949</v>
      </c>
      <c r="B55" s="13" t="s">
        <v>373</v>
      </c>
      <c r="C55" s="13" t="s">
        <v>77</v>
      </c>
      <c r="D55" s="9"/>
      <c r="E55" s="9"/>
      <c r="F55" s="9"/>
      <c r="G55" s="9">
        <v>500</v>
      </c>
      <c r="H55" s="9"/>
      <c r="I55" s="9"/>
      <c r="J55" s="9"/>
      <c r="K55" s="9"/>
      <c r="L55" s="9"/>
      <c r="M55" s="9"/>
      <c r="N55" s="14">
        <f t="shared" si="2"/>
        <v>500</v>
      </c>
      <c r="O55" s="250">
        <v>7</v>
      </c>
      <c r="P55" s="66">
        <f t="shared" si="1"/>
        <v>126062.89</v>
      </c>
      <c r="Q55" s="299"/>
      <c r="R55" s="284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6"/>
    </row>
    <row r="56" spans="1:31" x14ac:dyDescent="0.2">
      <c r="A56" s="22">
        <v>44950</v>
      </c>
      <c r="B56" s="13" t="s">
        <v>374</v>
      </c>
      <c r="C56" s="13" t="s">
        <v>228</v>
      </c>
      <c r="D56" s="13"/>
      <c r="E56" s="13"/>
      <c r="F56" s="13"/>
      <c r="G56" s="9">
        <v>320</v>
      </c>
      <c r="H56" s="9"/>
      <c r="I56" s="13"/>
      <c r="J56" s="13"/>
      <c r="K56" s="13"/>
      <c r="L56" s="13"/>
      <c r="M56" s="13"/>
      <c r="N56" s="14">
        <f t="shared" si="2"/>
        <v>320</v>
      </c>
      <c r="O56" t="s">
        <v>367</v>
      </c>
      <c r="P56" s="66">
        <f t="shared" si="1"/>
        <v>126382.89</v>
      </c>
      <c r="Q56" s="299"/>
      <c r="R56" s="284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</row>
    <row r="57" spans="1:31" x14ac:dyDescent="0.2">
      <c r="A57" s="22">
        <v>44952</v>
      </c>
      <c r="B57" s="13" t="s">
        <v>371</v>
      </c>
      <c r="C57" s="13" t="s">
        <v>375</v>
      </c>
      <c r="D57" s="9"/>
      <c r="E57" s="9"/>
      <c r="F57" s="9"/>
      <c r="G57" s="9">
        <v>80</v>
      </c>
      <c r="H57" s="9"/>
      <c r="I57" s="9"/>
      <c r="J57" s="9"/>
      <c r="K57" s="9"/>
      <c r="L57" s="9"/>
      <c r="M57" s="9"/>
      <c r="N57" s="14">
        <f t="shared" si="2"/>
        <v>80</v>
      </c>
      <c r="P57" s="66">
        <f t="shared" si="1"/>
        <v>126462.89</v>
      </c>
      <c r="Q57" s="299"/>
      <c r="R57" s="284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x14ac:dyDescent="0.2">
      <c r="A58" s="22">
        <v>44953</v>
      </c>
      <c r="B58" s="13" t="s">
        <v>376</v>
      </c>
      <c r="C58" s="13" t="s">
        <v>370</v>
      </c>
      <c r="D58" s="9"/>
      <c r="E58" s="9"/>
      <c r="F58" s="9"/>
      <c r="G58" s="9">
        <v>1200</v>
      </c>
      <c r="H58" s="9"/>
      <c r="I58" s="9"/>
      <c r="J58" s="9"/>
      <c r="K58" s="9"/>
      <c r="L58" s="9"/>
      <c r="M58" s="9"/>
      <c r="N58" s="14">
        <f t="shared" si="2"/>
        <v>1200</v>
      </c>
      <c r="O58" s="250">
        <v>7</v>
      </c>
      <c r="P58" s="66">
        <f t="shared" si="1"/>
        <v>127662.89</v>
      </c>
      <c r="Q58" s="299" t="s">
        <v>279</v>
      </c>
      <c r="R58" s="284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6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127662.89</v>
      </c>
      <c r="Q59" s="299"/>
      <c r="R59" s="284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6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127662.89</v>
      </c>
      <c r="Q60" s="299"/>
      <c r="R60" s="284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6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127662.89</v>
      </c>
      <c r="Q61" s="299"/>
      <c r="R61" s="284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127662.89</v>
      </c>
      <c r="Q62" s="299"/>
      <c r="R62" s="284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6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127662.89</v>
      </c>
      <c r="Q63" s="299"/>
      <c r="R63" s="284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127662.89</v>
      </c>
      <c r="Q64" s="299"/>
      <c r="R64" s="284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6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127662.89</v>
      </c>
      <c r="Q65" s="299"/>
      <c r="R65" s="284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6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127662.89</v>
      </c>
      <c r="Q66" s="299"/>
      <c r="R66" s="284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6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127662.89</v>
      </c>
      <c r="Q67" s="299"/>
      <c r="R67" s="284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6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127662.89</v>
      </c>
      <c r="Q68" s="299"/>
      <c r="R68" s="284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6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127662.89</v>
      </c>
      <c r="Q69" s="299"/>
      <c r="R69" s="284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6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127662.89</v>
      </c>
      <c r="Q70" s="299"/>
      <c r="R70" s="284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6"/>
    </row>
    <row r="71" spans="1:31" x14ac:dyDescent="0.2">
      <c r="A71" s="13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ref="P71:P72" si="3">+P70+N71</f>
        <v>127662.89</v>
      </c>
      <c r="Q71" s="299"/>
      <c r="R71" s="284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6"/>
    </row>
    <row r="72" spans="1:31" ht="13.5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0</v>
      </c>
      <c r="P72" s="66">
        <f t="shared" si="3"/>
        <v>127662.89</v>
      </c>
      <c r="Q72" s="299"/>
      <c r="R72" s="288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90"/>
    </row>
    <row r="73" spans="1:31" ht="13.5" thickBot="1" x14ac:dyDescent="0.25">
      <c r="A73" s="11"/>
      <c r="B73" s="15" t="s">
        <v>50</v>
      </c>
      <c r="C73" s="15"/>
      <c r="D73" s="17">
        <f t="shared" ref="D73:N73" si="4">SUM(D4:D72)</f>
        <v>21926.44</v>
      </c>
      <c r="E73" s="17">
        <f t="shared" si="4"/>
        <v>21384.559999999998</v>
      </c>
      <c r="F73" s="17">
        <f t="shared" si="4"/>
        <v>50000</v>
      </c>
      <c r="G73" s="17">
        <f t="shared" si="4"/>
        <v>23050</v>
      </c>
      <c r="H73" s="17">
        <f t="shared" si="4"/>
        <v>20</v>
      </c>
      <c r="I73" s="17">
        <f t="shared" si="4"/>
        <v>0</v>
      </c>
      <c r="J73" s="17">
        <f t="shared" si="4"/>
        <v>0</v>
      </c>
      <c r="K73" s="17">
        <f t="shared" si="4"/>
        <v>0</v>
      </c>
      <c r="L73" s="17">
        <f t="shared" si="4"/>
        <v>0</v>
      </c>
      <c r="M73" s="17">
        <f t="shared" si="4"/>
        <v>11281.89</v>
      </c>
      <c r="N73" s="8">
        <f t="shared" si="4"/>
        <v>127662.89</v>
      </c>
      <c r="Q73" s="299"/>
      <c r="R73" s="291">
        <f t="shared" ref="R73:AE73" si="5">SUM(R4:R72)</f>
        <v>365</v>
      </c>
      <c r="S73" s="292">
        <f t="shared" si="5"/>
        <v>0</v>
      </c>
      <c r="T73" s="292">
        <f t="shared" si="5"/>
        <v>0</v>
      </c>
      <c r="U73" s="292">
        <f t="shared" si="5"/>
        <v>0</v>
      </c>
      <c r="V73" s="292">
        <f t="shared" si="5"/>
        <v>0</v>
      </c>
      <c r="W73" s="292">
        <f t="shared" si="5"/>
        <v>0</v>
      </c>
      <c r="X73" s="292">
        <f t="shared" si="5"/>
        <v>0</v>
      </c>
      <c r="Y73" s="292">
        <f t="shared" si="5"/>
        <v>0</v>
      </c>
      <c r="Z73" s="292">
        <f t="shared" si="5"/>
        <v>0</v>
      </c>
      <c r="AA73" s="292">
        <f t="shared" si="5"/>
        <v>0</v>
      </c>
      <c r="AB73" s="292">
        <f t="shared" si="5"/>
        <v>0</v>
      </c>
      <c r="AC73" s="292">
        <f t="shared" si="5"/>
        <v>0</v>
      </c>
      <c r="AD73" s="292">
        <f t="shared" si="5"/>
        <v>0</v>
      </c>
      <c r="AE73" s="293">
        <f t="shared" si="5"/>
        <v>0</v>
      </c>
    </row>
    <row r="74" spans="1:31" x14ac:dyDescent="0.2">
      <c r="Q74" s="299"/>
    </row>
    <row r="75" spans="1:31" x14ac:dyDescent="0.2">
      <c r="Q75" s="299"/>
    </row>
    <row r="76" spans="1:31" x14ac:dyDescent="0.2">
      <c r="Q76" s="299"/>
    </row>
    <row r="77" spans="1:31" x14ac:dyDescent="0.2">
      <c r="Q77" s="299"/>
    </row>
    <row r="78" spans="1:31" x14ac:dyDescent="0.2">
      <c r="Q78" s="299"/>
    </row>
    <row r="79" spans="1:31" x14ac:dyDescent="0.2">
      <c r="Q79" s="299"/>
    </row>
    <row r="80" spans="1:31" x14ac:dyDescent="0.2">
      <c r="Q80" s="299"/>
    </row>
    <row r="81" spans="17:17" x14ac:dyDescent="0.2">
      <c r="Q81" s="299"/>
    </row>
    <row r="82" spans="17:17" x14ac:dyDescent="0.2">
      <c r="Q82" s="299"/>
    </row>
    <row r="83" spans="17:17" x14ac:dyDescent="0.2">
      <c r="Q83" s="299"/>
    </row>
    <row r="84" spans="17:17" x14ac:dyDescent="0.2">
      <c r="Q84" s="299"/>
    </row>
    <row r="85" spans="17:17" x14ac:dyDescent="0.2">
      <c r="Q85" s="299"/>
    </row>
    <row r="86" spans="17:17" x14ac:dyDescent="0.2">
      <c r="Q86" s="299"/>
    </row>
    <row r="87" spans="17:17" x14ac:dyDescent="0.2">
      <c r="Q87" s="299"/>
    </row>
    <row r="88" spans="17:17" x14ac:dyDescent="0.2">
      <c r="Q88" s="299"/>
    </row>
    <row r="89" spans="17:17" x14ac:dyDescent="0.2">
      <c r="Q89" s="299"/>
    </row>
    <row r="90" spans="17:17" x14ac:dyDescent="0.2">
      <c r="Q90" s="299"/>
    </row>
    <row r="91" spans="17:17" x14ac:dyDescent="0.2">
      <c r="Q91" s="299"/>
    </row>
    <row r="92" spans="17:17" x14ac:dyDescent="0.2">
      <c r="Q92" s="299"/>
    </row>
    <row r="93" spans="17:17" x14ac:dyDescent="0.2">
      <c r="Q93" s="299"/>
    </row>
    <row r="94" spans="17:17" x14ac:dyDescent="0.2">
      <c r="Q94" s="299"/>
    </row>
    <row r="95" spans="17:17" x14ac:dyDescent="0.2">
      <c r="Q95" s="299"/>
    </row>
    <row r="96" spans="17:17" x14ac:dyDescent="0.2">
      <c r="Q96" s="299"/>
    </row>
    <row r="97" spans="17:17" x14ac:dyDescent="0.2">
      <c r="Q97" s="299"/>
    </row>
    <row r="98" spans="17:17" x14ac:dyDescent="0.2">
      <c r="Q98" s="299"/>
    </row>
    <row r="99" spans="17:17" x14ac:dyDescent="0.2">
      <c r="Q99" s="299"/>
    </row>
    <row r="100" spans="17:17" x14ac:dyDescent="0.2">
      <c r="Q100" s="299"/>
    </row>
    <row r="101" spans="17:17" x14ac:dyDescent="0.2">
      <c r="Q101" s="299"/>
    </row>
    <row r="102" spans="17:17" x14ac:dyDescent="0.2">
      <c r="Q102" s="299"/>
    </row>
    <row r="103" spans="17:17" x14ac:dyDescent="0.2">
      <c r="Q103" s="299"/>
    </row>
    <row r="104" spans="17:17" x14ac:dyDescent="0.2">
      <c r="Q104" s="299"/>
    </row>
    <row r="105" spans="17:17" x14ac:dyDescent="0.2">
      <c r="Q105" s="299"/>
    </row>
    <row r="106" spans="17:17" x14ac:dyDescent="0.2">
      <c r="Q106" s="299"/>
    </row>
    <row r="107" spans="17:17" x14ac:dyDescent="0.2">
      <c r="Q107" s="299"/>
    </row>
    <row r="108" spans="17:17" x14ac:dyDescent="0.2">
      <c r="Q108" s="299"/>
    </row>
    <row r="109" spans="17:17" x14ac:dyDescent="0.2">
      <c r="Q109" s="299"/>
    </row>
    <row r="110" spans="17:17" x14ac:dyDescent="0.2">
      <c r="Q110" s="299"/>
    </row>
    <row r="111" spans="17:17" x14ac:dyDescent="0.2">
      <c r="Q111" s="299"/>
    </row>
    <row r="112" spans="17:17" x14ac:dyDescent="0.2">
      <c r="Q112" s="299"/>
    </row>
    <row r="113" spans="17:17" x14ac:dyDescent="0.2">
      <c r="Q113" s="299"/>
    </row>
    <row r="114" spans="17:17" x14ac:dyDescent="0.2">
      <c r="Q114" s="299"/>
    </row>
    <row r="115" spans="17:17" x14ac:dyDescent="0.2">
      <c r="Q115" s="299"/>
    </row>
    <row r="116" spans="17:17" x14ac:dyDescent="0.2">
      <c r="Q116" s="299"/>
    </row>
    <row r="117" spans="17:17" x14ac:dyDescent="0.2">
      <c r="Q117" s="299"/>
    </row>
    <row r="118" spans="17:17" x14ac:dyDescent="0.2">
      <c r="Q118" s="299"/>
    </row>
    <row r="119" spans="17:17" x14ac:dyDescent="0.2">
      <c r="Q119" s="299"/>
    </row>
    <row r="120" spans="17:17" x14ac:dyDescent="0.2">
      <c r="Q120" s="299"/>
    </row>
    <row r="121" spans="17:17" x14ac:dyDescent="0.2">
      <c r="Q121" s="299"/>
    </row>
    <row r="122" spans="17:17" x14ac:dyDescent="0.2">
      <c r="Q122" s="299"/>
    </row>
    <row r="123" spans="17:17" x14ac:dyDescent="0.2">
      <c r="Q123" s="299"/>
    </row>
    <row r="124" spans="17:17" x14ac:dyDescent="0.2">
      <c r="Q124" s="299"/>
    </row>
    <row r="125" spans="17:17" x14ac:dyDescent="0.2">
      <c r="Q125" s="299"/>
    </row>
    <row r="126" spans="17:17" x14ac:dyDescent="0.2">
      <c r="Q126" s="299"/>
    </row>
    <row r="127" spans="17:17" x14ac:dyDescent="0.2">
      <c r="Q127" s="299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39" t="s">
        <v>156</v>
      </c>
      <c r="B2" s="239"/>
      <c r="C2" s="239"/>
      <c r="D2" s="239"/>
    </row>
    <row r="5" spans="1:12" s="209" customFormat="1" x14ac:dyDescent="0.2">
      <c r="A5" s="430" t="s">
        <v>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2"/>
    </row>
    <row r="6" spans="1:12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2" s="209" customFormat="1" x14ac:dyDescent="0.2">
      <c r="A7" s="433" t="s">
        <v>141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5"/>
    </row>
    <row r="8" spans="1:12" x14ac:dyDescent="0.2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x14ac:dyDescent="0.2">
      <c r="A9" s="134"/>
      <c r="B9" s="216" t="s">
        <v>142</v>
      </c>
      <c r="C9" s="21"/>
      <c r="D9" s="216" t="s">
        <v>143</v>
      </c>
      <c r="F9" s="216" t="s">
        <v>144</v>
      </c>
      <c r="H9" s="216" t="s">
        <v>145</v>
      </c>
      <c r="J9" s="216" t="s">
        <v>146</v>
      </c>
      <c r="L9" s="216" t="s">
        <v>147</v>
      </c>
    </row>
    <row r="10" spans="1:12" x14ac:dyDescent="0.2">
      <c r="A10" s="134"/>
      <c r="B10" s="217" t="s">
        <v>148</v>
      </c>
      <c r="C10" s="21"/>
      <c r="D10" s="217" t="s">
        <v>148</v>
      </c>
      <c r="F10" s="217" t="s">
        <v>148</v>
      </c>
      <c r="G10" s="21"/>
      <c r="H10" s="217" t="s">
        <v>148</v>
      </c>
      <c r="J10" s="217" t="s">
        <v>148</v>
      </c>
      <c r="L10" s="217" t="s">
        <v>148</v>
      </c>
    </row>
    <row r="11" spans="1:12" x14ac:dyDescent="0.2">
      <c r="A11" s="218" t="s">
        <v>149</v>
      </c>
      <c r="B11" s="219" t="s">
        <v>150</v>
      </c>
      <c r="C11" s="21"/>
      <c r="D11" s="219" t="s">
        <v>150</v>
      </c>
      <c r="E11" s="21"/>
      <c r="F11" s="219" t="s">
        <v>150</v>
      </c>
      <c r="G11" s="21"/>
      <c r="H11" s="219" t="s">
        <v>150</v>
      </c>
      <c r="J11" s="219" t="s">
        <v>150</v>
      </c>
      <c r="L11" s="219" t="s">
        <v>150</v>
      </c>
    </row>
    <row r="12" spans="1:12" x14ac:dyDescent="0.2">
      <c r="A12" s="134"/>
      <c r="B12" s="220"/>
      <c r="C12" s="221"/>
      <c r="D12" s="220"/>
      <c r="E12" s="221"/>
      <c r="F12" s="220"/>
      <c r="G12" s="221"/>
      <c r="H12" s="220"/>
      <c r="J12" s="220"/>
      <c r="L12" s="220"/>
    </row>
    <row r="13" spans="1:12" x14ac:dyDescent="0.2">
      <c r="A13" s="134" t="s">
        <v>21</v>
      </c>
      <c r="B13" s="220"/>
      <c r="C13" s="221"/>
      <c r="D13" s="220"/>
      <c r="E13" s="221"/>
      <c r="F13" s="220"/>
      <c r="G13" s="221"/>
      <c r="H13" s="220"/>
      <c r="J13" s="220"/>
      <c r="L13" s="220"/>
    </row>
    <row r="14" spans="1:12" x14ac:dyDescent="0.2">
      <c r="A14" s="134" t="s">
        <v>31</v>
      </c>
      <c r="B14" s="220">
        <v>24000</v>
      </c>
      <c r="C14" s="221"/>
      <c r="D14" s="220">
        <v>25000</v>
      </c>
      <c r="E14" s="221"/>
      <c r="F14" s="220">
        <v>26000</v>
      </c>
      <c r="G14" s="221"/>
      <c r="H14" s="220">
        <v>26500</v>
      </c>
      <c r="J14" s="220">
        <v>26500</v>
      </c>
      <c r="L14" s="220">
        <v>26500</v>
      </c>
    </row>
    <row r="15" spans="1:12" x14ac:dyDescent="0.2">
      <c r="A15" s="134" t="s">
        <v>8</v>
      </c>
      <c r="B15" s="220">
        <v>17403</v>
      </c>
      <c r="C15" s="221"/>
      <c r="D15" s="220">
        <v>14375</v>
      </c>
      <c r="E15" s="221"/>
      <c r="F15" s="220">
        <v>17853</v>
      </c>
      <c r="G15" s="221"/>
      <c r="H15" s="220">
        <v>14780</v>
      </c>
      <c r="J15" s="220">
        <v>26930</v>
      </c>
      <c r="L15" s="220">
        <v>20220</v>
      </c>
    </row>
    <row r="16" spans="1:12" x14ac:dyDescent="0.2">
      <c r="A16" s="134" t="s">
        <v>32</v>
      </c>
      <c r="B16" s="220">
        <v>653</v>
      </c>
      <c r="C16" s="221"/>
      <c r="D16" s="220">
        <v>543</v>
      </c>
      <c r="E16" s="221"/>
      <c r="F16" s="220">
        <v>16</v>
      </c>
      <c r="G16" s="221"/>
      <c r="H16" s="220">
        <v>17</v>
      </c>
      <c r="J16" s="220">
        <v>15</v>
      </c>
      <c r="L16" s="220">
        <v>15</v>
      </c>
    </row>
    <row r="17" spans="1:12" x14ac:dyDescent="0.2">
      <c r="A17" s="222" t="s">
        <v>151</v>
      </c>
      <c r="B17" s="220"/>
      <c r="C17" s="221"/>
      <c r="D17" s="220"/>
      <c r="E17" s="221"/>
      <c r="F17" s="220"/>
      <c r="G17" s="221"/>
      <c r="H17" s="220"/>
      <c r="J17" s="220"/>
      <c r="L17" s="220"/>
    </row>
    <row r="18" spans="1:12" x14ac:dyDescent="0.2">
      <c r="A18" s="134"/>
      <c r="B18" s="220"/>
      <c r="C18" s="221"/>
      <c r="D18" s="220"/>
      <c r="E18" s="221"/>
      <c r="F18" s="220"/>
      <c r="G18" s="221"/>
      <c r="H18" s="220"/>
      <c r="J18" s="220"/>
      <c r="L18" s="220"/>
    </row>
    <row r="19" spans="1:12" x14ac:dyDescent="0.2">
      <c r="A19" s="134" t="s">
        <v>22</v>
      </c>
      <c r="B19" s="223">
        <f>SUM(B14:B17)</f>
        <v>42056</v>
      </c>
      <c r="C19" s="221"/>
      <c r="D19" s="223">
        <v>39918</v>
      </c>
      <c r="E19" s="221"/>
      <c r="F19" s="223">
        <f>SUM(F14:F17)</f>
        <v>43869</v>
      </c>
      <c r="G19" s="221"/>
      <c r="H19" s="223">
        <f>SUM(H14:H17)</f>
        <v>41297</v>
      </c>
      <c r="J19" s="223">
        <f>SUM(J14:J17)</f>
        <v>53445</v>
      </c>
      <c r="L19" s="223">
        <f>SUM(L14:L17)</f>
        <v>46735</v>
      </c>
    </row>
    <row r="20" spans="1:12" x14ac:dyDescent="0.2">
      <c r="A20" s="134"/>
      <c r="B20" s="220"/>
      <c r="C20" s="221"/>
      <c r="D20" s="220"/>
      <c r="E20" s="221"/>
      <c r="F20" s="220"/>
      <c r="G20" s="221"/>
      <c r="H20" s="220"/>
      <c r="J20" s="220"/>
      <c r="L20" s="220"/>
    </row>
    <row r="21" spans="1:12" x14ac:dyDescent="0.2">
      <c r="A21" s="134" t="s">
        <v>23</v>
      </c>
      <c r="B21" s="220"/>
      <c r="C21" s="221"/>
      <c r="D21" s="220"/>
      <c r="E21" s="221"/>
      <c r="F21" s="220"/>
      <c r="G21" s="221"/>
      <c r="H21" s="220"/>
      <c r="J21" s="220"/>
      <c r="L21" s="220"/>
    </row>
    <row r="22" spans="1:12" x14ac:dyDescent="0.2">
      <c r="A22" s="134" t="s">
        <v>24</v>
      </c>
      <c r="B22" s="220">
        <v>15436</v>
      </c>
      <c r="C22" s="221"/>
      <c r="D22" s="220">
        <v>17075</v>
      </c>
      <c r="E22" s="221"/>
      <c r="F22" s="220">
        <v>16516</v>
      </c>
      <c r="G22" s="221"/>
      <c r="H22" s="220">
        <v>17102</v>
      </c>
      <c r="J22" s="220">
        <v>19253</v>
      </c>
      <c r="L22" s="220">
        <v>25013</v>
      </c>
    </row>
    <row r="23" spans="1:12" x14ac:dyDescent="0.2">
      <c r="A23" s="134" t="s">
        <v>10</v>
      </c>
      <c r="B23" s="220">
        <v>5531</v>
      </c>
      <c r="C23" s="221"/>
      <c r="D23" s="220">
        <v>0</v>
      </c>
      <c r="E23" s="221"/>
      <c r="F23" s="220">
        <v>3043</v>
      </c>
      <c r="G23" s="221"/>
      <c r="H23" s="220">
        <v>0</v>
      </c>
      <c r="J23" s="220">
        <v>5593</v>
      </c>
      <c r="L23" s="220">
        <v>2448</v>
      </c>
    </row>
    <row r="24" spans="1:12" x14ac:dyDescent="0.2">
      <c r="A24" s="134" t="s">
        <v>25</v>
      </c>
      <c r="B24" s="220">
        <v>4050</v>
      </c>
      <c r="C24" s="221"/>
      <c r="D24" s="220">
        <v>4320</v>
      </c>
      <c r="E24" s="221"/>
      <c r="F24" s="220">
        <v>2197</v>
      </c>
      <c r="G24" s="221"/>
      <c r="H24" s="220">
        <v>4000</v>
      </c>
      <c r="J24" s="220">
        <v>3484</v>
      </c>
      <c r="L24" s="220">
        <v>4000</v>
      </c>
    </row>
    <row r="25" spans="1:12" x14ac:dyDescent="0.2">
      <c r="A25" s="134" t="s">
        <v>33</v>
      </c>
      <c r="B25" s="220">
        <v>2940</v>
      </c>
      <c r="C25" s="221"/>
      <c r="D25" s="220">
        <v>2794</v>
      </c>
      <c r="E25" s="221"/>
      <c r="F25" s="220">
        <v>2880</v>
      </c>
      <c r="G25" s="221"/>
      <c r="H25" s="220">
        <v>4000</v>
      </c>
      <c r="J25" s="220">
        <v>4000</v>
      </c>
      <c r="L25" s="220">
        <v>4000</v>
      </c>
    </row>
    <row r="26" spans="1:12" x14ac:dyDescent="0.2">
      <c r="A26" s="134" t="s">
        <v>8</v>
      </c>
      <c r="B26" s="220"/>
      <c r="C26" s="221"/>
      <c r="D26" s="220"/>
      <c r="E26" s="221"/>
      <c r="F26" s="220"/>
      <c r="G26" s="221"/>
      <c r="H26" s="220"/>
      <c r="J26" s="220"/>
      <c r="L26" s="220"/>
    </row>
    <row r="27" spans="1:12" x14ac:dyDescent="0.2">
      <c r="A27" s="224" t="s">
        <v>34</v>
      </c>
      <c r="B27" s="220">
        <v>9114</v>
      </c>
      <c r="C27" s="221"/>
      <c r="D27" s="220">
        <v>9620</v>
      </c>
      <c r="E27" s="221"/>
      <c r="F27" s="220">
        <v>8281</v>
      </c>
      <c r="G27" s="221"/>
      <c r="H27" s="220">
        <v>8421</v>
      </c>
      <c r="J27" s="220">
        <v>9951</v>
      </c>
      <c r="L27" s="220">
        <v>9743</v>
      </c>
    </row>
    <row r="28" spans="1:12" x14ac:dyDescent="0.2">
      <c r="A28" s="224" t="s">
        <v>35</v>
      </c>
      <c r="B28" s="220">
        <v>3092</v>
      </c>
      <c r="C28" s="221"/>
      <c r="D28" s="220">
        <v>90</v>
      </c>
      <c r="E28" s="221"/>
      <c r="F28" s="220">
        <v>2491</v>
      </c>
      <c r="G28" s="221"/>
      <c r="H28" s="220">
        <v>3738</v>
      </c>
      <c r="J28" s="220">
        <v>3370</v>
      </c>
      <c r="L28" s="220">
        <v>545</v>
      </c>
    </row>
    <row r="29" spans="1:12" x14ac:dyDescent="0.2">
      <c r="A29" s="134" t="s">
        <v>36</v>
      </c>
      <c r="B29" s="220">
        <v>0</v>
      </c>
      <c r="C29" s="221"/>
      <c r="D29" s="220">
        <v>0</v>
      </c>
      <c r="E29" s="221"/>
      <c r="F29" s="220">
        <v>1995</v>
      </c>
      <c r="G29" s="221"/>
      <c r="H29" s="220">
        <v>0</v>
      </c>
      <c r="J29" s="220">
        <v>460</v>
      </c>
      <c r="L29" s="220">
        <v>0</v>
      </c>
    </row>
    <row r="30" spans="1:12" x14ac:dyDescent="0.2">
      <c r="A30" s="134" t="s">
        <v>37</v>
      </c>
      <c r="B30" s="220">
        <v>75</v>
      </c>
      <c r="C30" s="221"/>
      <c r="D30" s="220">
        <v>0</v>
      </c>
      <c r="E30" s="221"/>
      <c r="F30" s="220">
        <v>0</v>
      </c>
      <c r="G30" s="221"/>
      <c r="H30" s="220">
        <v>1181</v>
      </c>
      <c r="J30" s="220">
        <v>1650</v>
      </c>
      <c r="L30" s="220">
        <v>0</v>
      </c>
    </row>
    <row r="31" spans="1:12" x14ac:dyDescent="0.2">
      <c r="A31" s="134" t="s">
        <v>38</v>
      </c>
      <c r="B31" s="220">
        <v>0</v>
      </c>
      <c r="C31" s="221"/>
      <c r="D31" s="220">
        <v>7500</v>
      </c>
      <c r="E31" s="221"/>
      <c r="F31" s="220">
        <v>500</v>
      </c>
      <c r="G31" s="221"/>
      <c r="H31" s="220">
        <v>0</v>
      </c>
      <c r="J31" s="220">
        <v>2027</v>
      </c>
      <c r="L31" s="220">
        <v>1000</v>
      </c>
    </row>
    <row r="32" spans="1:12" x14ac:dyDescent="0.2">
      <c r="A32" s="134" t="s">
        <v>152</v>
      </c>
      <c r="B32" s="220"/>
      <c r="C32" s="221"/>
      <c r="D32" s="220"/>
      <c r="E32" s="221"/>
      <c r="F32" s="220"/>
      <c r="G32" s="221"/>
      <c r="H32" s="220"/>
      <c r="J32" s="220">
        <v>1648</v>
      </c>
      <c r="L32" s="220">
        <v>4464</v>
      </c>
    </row>
    <row r="33" spans="1:17" x14ac:dyDescent="0.2">
      <c r="A33" s="134"/>
      <c r="B33" s="220"/>
      <c r="C33" s="221"/>
      <c r="D33" s="220"/>
      <c r="E33" s="221"/>
      <c r="F33" s="220"/>
      <c r="G33" s="221"/>
      <c r="H33" s="220"/>
      <c r="J33" s="220"/>
      <c r="L33" s="220"/>
    </row>
    <row r="34" spans="1:17" x14ac:dyDescent="0.2">
      <c r="A34" s="134" t="s">
        <v>22</v>
      </c>
      <c r="B34" s="223">
        <f>SUM(B22:B32)</f>
        <v>40238</v>
      </c>
      <c r="C34" s="221"/>
      <c r="D34" s="223">
        <v>41399</v>
      </c>
      <c r="E34" s="221"/>
      <c r="F34" s="223">
        <f>SUM(F22:F32)</f>
        <v>37903</v>
      </c>
      <c r="G34" s="221"/>
      <c r="H34" s="223">
        <f>SUM(H22:H31)</f>
        <v>38442</v>
      </c>
      <c r="J34" s="223">
        <f>SUM(J22:J32)</f>
        <v>51436</v>
      </c>
      <c r="L34" s="223">
        <f>SUM(L22:L32)</f>
        <v>51213</v>
      </c>
      <c r="N34" s="80"/>
      <c r="O34" s="80"/>
      <c r="Q34" s="80"/>
    </row>
    <row r="35" spans="1:17" ht="12" thickBot="1" x14ac:dyDescent="0.25">
      <c r="A35" s="134"/>
      <c r="B35" s="220"/>
      <c r="C35" s="221"/>
      <c r="D35" s="225"/>
      <c r="E35" s="221"/>
      <c r="F35" s="220"/>
      <c r="G35" s="221"/>
      <c r="H35" s="220"/>
      <c r="J35" s="220"/>
      <c r="L35" s="220"/>
    </row>
    <row r="36" spans="1:17" s="209" customFormat="1" ht="12" thickBot="1" x14ac:dyDescent="0.25">
      <c r="A36" s="218" t="s">
        <v>153</v>
      </c>
      <c r="B36" s="226">
        <f>+B19-B34</f>
        <v>1818</v>
      </c>
      <c r="C36" s="221"/>
      <c r="D36" s="227">
        <f>+D19-D34</f>
        <v>-1481</v>
      </c>
      <c r="E36" s="228"/>
      <c r="F36" s="226">
        <f>+F19-F34</f>
        <v>5966</v>
      </c>
      <c r="G36" s="228"/>
      <c r="H36" s="226">
        <f>+H19-H34</f>
        <v>2855</v>
      </c>
      <c r="J36" s="226">
        <f>+J19-J34</f>
        <v>2009</v>
      </c>
      <c r="L36" s="229">
        <f>+L19-L34</f>
        <v>-4478</v>
      </c>
    </row>
    <row r="37" spans="1:17" x14ac:dyDescent="0.2">
      <c r="A37" s="134"/>
      <c r="B37" s="221"/>
      <c r="C37" s="221"/>
      <c r="D37" s="221"/>
      <c r="E37" s="221"/>
      <c r="F37" s="221"/>
      <c r="G37" s="221"/>
      <c r="H37" s="221"/>
      <c r="J37" s="221"/>
      <c r="L37" s="230"/>
    </row>
    <row r="38" spans="1:17" x14ac:dyDescent="0.2">
      <c r="A38" s="134"/>
      <c r="B38" s="221"/>
      <c r="C38" s="221"/>
      <c r="D38" s="221"/>
      <c r="E38" s="221"/>
      <c r="F38" s="221"/>
      <c r="G38" s="221"/>
      <c r="H38" s="221"/>
      <c r="J38" s="221"/>
      <c r="L38" s="230"/>
    </row>
    <row r="39" spans="1:17" x14ac:dyDescent="0.2">
      <c r="A39" s="218" t="s">
        <v>39</v>
      </c>
      <c r="B39" s="221"/>
      <c r="C39" s="221"/>
      <c r="D39" s="221"/>
      <c r="E39" s="221"/>
      <c r="F39" s="221"/>
      <c r="G39" s="221"/>
      <c r="H39" s="221"/>
      <c r="J39" s="221"/>
      <c r="L39" s="230"/>
    </row>
    <row r="40" spans="1:17" x14ac:dyDescent="0.2">
      <c r="A40" s="134"/>
      <c r="B40" s="221"/>
      <c r="C40" s="221"/>
      <c r="D40" s="221"/>
      <c r="E40" s="221"/>
      <c r="F40" s="221"/>
      <c r="G40" s="221"/>
      <c r="H40" s="221"/>
      <c r="J40" s="221"/>
      <c r="L40" s="230"/>
    </row>
    <row r="41" spans="1:17" x14ac:dyDescent="0.2">
      <c r="A41" s="134" t="s">
        <v>40</v>
      </c>
      <c r="B41" s="231">
        <v>4204</v>
      </c>
      <c r="C41" s="221"/>
      <c r="D41" s="231">
        <v>7576</v>
      </c>
      <c r="E41" s="221"/>
      <c r="F41" s="231">
        <v>2057</v>
      </c>
      <c r="G41" s="221"/>
      <c r="H41" s="231">
        <v>6865</v>
      </c>
      <c r="J41" s="231">
        <v>10871</v>
      </c>
      <c r="L41" s="231">
        <v>4033</v>
      </c>
    </row>
    <row r="42" spans="1:17" x14ac:dyDescent="0.2">
      <c r="A42" s="134" t="s">
        <v>41</v>
      </c>
      <c r="B42" s="225">
        <v>25512</v>
      </c>
      <c r="C42" s="221"/>
      <c r="D42" s="225">
        <v>21270</v>
      </c>
      <c r="E42" s="221"/>
      <c r="F42" s="225">
        <v>32578</v>
      </c>
      <c r="G42" s="221"/>
      <c r="H42" s="225">
        <v>29905</v>
      </c>
      <c r="J42" s="225">
        <v>28421</v>
      </c>
      <c r="L42" s="225">
        <v>31224</v>
      </c>
    </row>
    <row r="43" spans="1:17" x14ac:dyDescent="0.2">
      <c r="A43" s="134"/>
      <c r="B43" s="220">
        <f>SUM(B41:B42)</f>
        <v>29716</v>
      </c>
      <c r="C43" s="221"/>
      <c r="D43" s="220">
        <v>28846</v>
      </c>
      <c r="E43" s="221"/>
      <c r="F43" s="220">
        <f>+F41+F42</f>
        <v>34635</v>
      </c>
      <c r="G43" s="221"/>
      <c r="H43" s="220">
        <f>+H42+H41</f>
        <v>36770</v>
      </c>
      <c r="J43" s="220">
        <f>+J42+J41</f>
        <v>39292</v>
      </c>
      <c r="L43" s="220">
        <f>+L42+L41</f>
        <v>35257</v>
      </c>
    </row>
    <row r="44" spans="1:17" x14ac:dyDescent="0.2">
      <c r="A44" s="134"/>
      <c r="B44" s="220"/>
      <c r="C44" s="221"/>
      <c r="D44" s="220"/>
      <c r="E44" s="221"/>
      <c r="F44" s="220"/>
      <c r="G44" s="221"/>
      <c r="H44" s="220"/>
      <c r="J44" s="220"/>
      <c r="L44" s="220"/>
    </row>
    <row r="45" spans="1:17" x14ac:dyDescent="0.2">
      <c r="A45" s="134" t="s">
        <v>154</v>
      </c>
      <c r="B45" s="220">
        <v>2965</v>
      </c>
      <c r="C45" s="221"/>
      <c r="D45" s="220">
        <v>2354</v>
      </c>
      <c r="E45" s="221"/>
      <c r="F45" s="220">
        <v>2531</v>
      </c>
      <c r="G45" s="221"/>
      <c r="H45" s="220">
        <v>3251</v>
      </c>
      <c r="J45" s="220">
        <v>2788</v>
      </c>
      <c r="L45" s="220">
        <v>2345</v>
      </c>
    </row>
    <row r="46" spans="1:17" x14ac:dyDescent="0.2">
      <c r="A46" s="134" t="s">
        <v>155</v>
      </c>
      <c r="B46" s="220">
        <v>-300</v>
      </c>
      <c r="C46" s="221"/>
      <c r="D46" s="220">
        <v>-300</v>
      </c>
      <c r="E46" s="221"/>
      <c r="F46" s="220">
        <v>-300</v>
      </c>
      <c r="G46" s="221"/>
      <c r="H46" s="220">
        <v>-300</v>
      </c>
      <c r="J46" s="220">
        <v>-350</v>
      </c>
      <c r="L46" s="220">
        <v>-350</v>
      </c>
    </row>
    <row r="47" spans="1:17" ht="12" thickBot="1" x14ac:dyDescent="0.25">
      <c r="A47" s="134"/>
      <c r="B47" s="220"/>
      <c r="C47" s="221"/>
      <c r="D47" s="220"/>
      <c r="E47" s="221"/>
      <c r="F47" s="220"/>
      <c r="G47" s="221"/>
      <c r="H47" s="220"/>
      <c r="J47" s="220"/>
      <c r="L47" s="220"/>
    </row>
    <row r="48" spans="1:17" ht="12" thickBot="1" x14ac:dyDescent="0.25">
      <c r="A48" s="218" t="s">
        <v>42</v>
      </c>
      <c r="B48" s="232">
        <f>SUM(B43:B47)</f>
        <v>32381</v>
      </c>
      <c r="C48" s="221"/>
      <c r="D48" s="232">
        <f>SUM(D43:D47)</f>
        <v>30900</v>
      </c>
      <c r="E48" s="221"/>
      <c r="F48" s="232">
        <f>SUM(F43:F47)</f>
        <v>36866</v>
      </c>
      <c r="G48" s="221"/>
      <c r="H48" s="232">
        <f>SUM(H43:H47)</f>
        <v>39721</v>
      </c>
      <c r="J48" s="232">
        <f>SUM(J43:J47)</f>
        <v>41730</v>
      </c>
      <c r="L48" s="233">
        <f>SUM(L43:L47)</f>
        <v>37252</v>
      </c>
    </row>
    <row r="49" spans="1:12" x14ac:dyDescent="0.2">
      <c r="A49" s="134"/>
      <c r="B49" s="221"/>
      <c r="C49" s="221"/>
      <c r="D49" s="221"/>
      <c r="E49" s="221"/>
      <c r="F49" s="221"/>
      <c r="G49" s="221"/>
      <c r="H49" s="221"/>
      <c r="J49" s="221"/>
      <c r="L49" s="230"/>
    </row>
    <row r="50" spans="1:12" x14ac:dyDescent="0.2">
      <c r="A50" s="234" t="s">
        <v>43</v>
      </c>
      <c r="B50" s="235">
        <v>4.9800000000000004</v>
      </c>
      <c r="C50" s="236"/>
      <c r="D50" s="235">
        <v>5.0999999999999996</v>
      </c>
      <c r="E50" s="236"/>
      <c r="F50" s="237">
        <v>5.29</v>
      </c>
      <c r="G50" s="236"/>
      <c r="H50" s="237">
        <v>5.37</v>
      </c>
      <c r="I50" s="236"/>
      <c r="J50" s="237">
        <v>5.37</v>
      </c>
      <c r="K50" s="236"/>
      <c r="L50" s="238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workbookViewId="0">
      <pane xSplit="2" ySplit="4" topLeftCell="R84" activePane="bottomRight" state="frozen"/>
      <selection pane="topRight" activeCell="C1" sqref="C1"/>
      <selection pane="bottomLeft" activeCell="A5" sqref="A5"/>
      <selection pane="bottomRight" activeCell="W96" sqref="W96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6" customWidth="1"/>
    <col min="24" max="37" width="9.85546875" customWidth="1"/>
  </cols>
  <sheetData>
    <row r="1" spans="1:37" x14ac:dyDescent="0.2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7"/>
      <c r="V1" s="60"/>
    </row>
    <row r="2" spans="1:37" x14ac:dyDescent="0.2">
      <c r="A2" s="378" t="s">
        <v>158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0"/>
      <c r="V2" s="60"/>
    </row>
    <row r="3" spans="1:37" x14ac:dyDescent="0.2">
      <c r="A3" s="384" t="s">
        <v>63</v>
      </c>
      <c r="B3" s="385"/>
      <c r="C3" s="385"/>
      <c r="D3" s="386"/>
      <c r="E3" s="381" t="s">
        <v>24</v>
      </c>
      <c r="F3" s="383"/>
      <c r="G3" s="382"/>
      <c r="H3" s="381" t="s">
        <v>8</v>
      </c>
      <c r="I3" s="382"/>
      <c r="J3" s="381" t="s">
        <v>44</v>
      </c>
      <c r="K3" s="382"/>
      <c r="L3" s="57" t="s">
        <v>10</v>
      </c>
      <c r="M3" s="381" t="s">
        <v>29</v>
      </c>
      <c r="N3" s="383"/>
      <c r="O3" s="382"/>
      <c r="P3" s="381" t="s">
        <v>57</v>
      </c>
      <c r="Q3" s="382"/>
      <c r="R3" s="55"/>
      <c r="S3" s="55"/>
      <c r="T3" s="37"/>
      <c r="U3" s="38"/>
      <c r="V3" s="61"/>
      <c r="X3" s="372" t="s">
        <v>278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4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 t="s">
        <v>91</v>
      </c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7" t="s">
        <v>280</v>
      </c>
      <c r="X4" s="281" t="s">
        <v>265</v>
      </c>
      <c r="Y4" s="282" t="s">
        <v>266</v>
      </c>
      <c r="Z4" s="282" t="s">
        <v>267</v>
      </c>
      <c r="AA4" s="282" t="s">
        <v>268</v>
      </c>
      <c r="AB4" s="282" t="s">
        <v>269</v>
      </c>
      <c r="AC4" s="282" t="s">
        <v>270</v>
      </c>
      <c r="AD4" s="282" t="s">
        <v>271</v>
      </c>
      <c r="AE4" s="282" t="s">
        <v>272</v>
      </c>
      <c r="AF4" s="282" t="s">
        <v>273</v>
      </c>
      <c r="AG4" s="282" t="s">
        <v>274</v>
      </c>
      <c r="AH4" s="282" t="s">
        <v>275</v>
      </c>
      <c r="AI4" s="282" t="s">
        <v>276</v>
      </c>
      <c r="AJ4" s="282" t="s">
        <v>265</v>
      </c>
      <c r="AK4" s="283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4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4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4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6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6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7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6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7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/>
      <c r="N11" s="9">
        <v>550</v>
      </c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7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/>
      <c r="N12" s="9">
        <v>100</v>
      </c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7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7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7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6" t="s">
        <v>279</v>
      </c>
      <c r="X15" s="287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6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7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7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6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4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4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/>
      <c r="N20" s="9">
        <v>787.5</v>
      </c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4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6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6" t="s">
        <v>279</v>
      </c>
      <c r="X21" s="284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4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6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4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4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4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6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/>
      <c r="N26" s="9">
        <v>100</v>
      </c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4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4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6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8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8"/>
      <c r="X29" s="284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6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8"/>
      <c r="X30" s="284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8"/>
      <c r="X31" s="284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/>
      <c r="N32" s="9">
        <v>100</v>
      </c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8"/>
      <c r="X32" s="284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8"/>
      <c r="X33" s="284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8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8"/>
      <c r="X35" s="284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6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8"/>
      <c r="X36" s="284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6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8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6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/>
      <c r="N38" s="9">
        <v>180</v>
      </c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8"/>
      <c r="X38" s="284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6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/>
      <c r="N39" s="9">
        <v>-100</v>
      </c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8" t="s">
        <v>279</v>
      </c>
      <c r="X39" s="284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8"/>
      <c r="X40" s="284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6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8"/>
      <c r="X41" s="284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8"/>
      <c r="X42" s="284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8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299"/>
      <c r="X44" s="284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299"/>
      <c r="X45" s="284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299"/>
      <c r="X46" s="284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299"/>
      <c r="X47" s="284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6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299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6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/>
      <c r="N49" s="9">
        <v>200</v>
      </c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299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6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299"/>
      <c r="X50" s="284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6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299"/>
      <c r="X51" s="284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6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299"/>
      <c r="X52" s="284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6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299"/>
      <c r="X53" s="284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299"/>
      <c r="X54" s="284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6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299"/>
      <c r="X55" s="284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6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299" t="s">
        <v>279</v>
      </c>
      <c r="X56" s="284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6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299"/>
      <c r="X57" s="284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6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299"/>
      <c r="X58" s="284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299"/>
      <c r="X59" s="284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299" t="s">
        <v>279</v>
      </c>
      <c r="X60" s="284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6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299"/>
      <c r="X61" s="284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6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299"/>
      <c r="X62" s="284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6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3" si="3">SUM(E63:T63)</f>
        <v>1339.11</v>
      </c>
      <c r="V63" s="63">
        <f t="shared" si="1"/>
        <v>39484.650000000009</v>
      </c>
      <c r="W63" s="299"/>
      <c r="X63" s="284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6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299"/>
      <c r="X64" s="284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6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299" t="s">
        <v>279</v>
      </c>
      <c r="X65" s="284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6"/>
    </row>
    <row r="66" spans="1:37" ht="16.5" customHeight="1" x14ac:dyDescent="0.2">
      <c r="A66" s="22">
        <v>44838</v>
      </c>
      <c r="B66" s="20" t="s">
        <v>173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299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1:37" ht="16.5" customHeight="1" x14ac:dyDescent="0.2">
      <c r="A67" s="22">
        <v>44838</v>
      </c>
      <c r="B67" s="20" t="s">
        <v>174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299"/>
      <c r="X67" s="284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6"/>
    </row>
    <row r="68" spans="1:37" ht="16.5" customHeight="1" x14ac:dyDescent="0.2">
      <c r="A68" s="22">
        <v>44838</v>
      </c>
      <c r="B68" s="20" t="s">
        <v>173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299"/>
      <c r="X68" s="284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6"/>
    </row>
    <row r="69" spans="1:37" ht="16.5" customHeight="1" x14ac:dyDescent="0.2">
      <c r="A69" s="22">
        <v>44838</v>
      </c>
      <c r="B69" s="20" t="s">
        <v>293</v>
      </c>
      <c r="C69" s="13" t="s">
        <v>294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299"/>
      <c r="X69" s="284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6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299"/>
      <c r="X70" s="284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6"/>
    </row>
    <row r="71" spans="1:37" ht="16.5" customHeight="1" x14ac:dyDescent="0.2">
      <c r="A71" s="22">
        <v>44838</v>
      </c>
      <c r="B71" s="20" t="s">
        <v>45</v>
      </c>
      <c r="C71" s="13" t="s">
        <v>295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299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16.5" customHeight="1" x14ac:dyDescent="0.2">
      <c r="A72" s="22">
        <v>44838</v>
      </c>
      <c r="B72" s="20" t="s">
        <v>198</v>
      </c>
      <c r="C72" s="20" t="s">
        <v>199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299" t="s">
        <v>279</v>
      </c>
      <c r="X72" s="284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6"/>
    </row>
    <row r="73" spans="1:37" ht="16.5" customHeight="1" x14ac:dyDescent="0.2">
      <c r="A73" s="22">
        <v>44869</v>
      </c>
      <c r="B73" s="20" t="s">
        <v>173</v>
      </c>
      <c r="C73" s="13" t="s">
        <v>60</v>
      </c>
      <c r="D73" s="21"/>
      <c r="E73" s="9">
        <v>93.79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2.35</v>
      </c>
      <c r="U73" s="14">
        <f t="shared" si="3"/>
        <v>96.14</v>
      </c>
      <c r="V73" s="63">
        <f t="shared" si="4"/>
        <v>45939.650000000016</v>
      </c>
      <c r="W73" s="299"/>
      <c r="X73" s="284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6"/>
    </row>
    <row r="74" spans="1:37" ht="16.5" customHeight="1" x14ac:dyDescent="0.2">
      <c r="A74" s="22">
        <v>44869</v>
      </c>
      <c r="B74" s="20" t="s">
        <v>174</v>
      </c>
      <c r="C74" s="13" t="s">
        <v>37</v>
      </c>
      <c r="D74" s="21"/>
      <c r="E74" s="9"/>
      <c r="F74" s="9"/>
      <c r="G74" s="9"/>
      <c r="H74" s="9">
        <v>1762.52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352.5</v>
      </c>
      <c r="U74" s="14">
        <f t="shared" si="3"/>
        <v>2115.02</v>
      </c>
      <c r="V74" s="63">
        <f t="shared" si="4"/>
        <v>48054.670000000013</v>
      </c>
      <c r="W74" s="299"/>
      <c r="X74" s="284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6"/>
    </row>
    <row r="75" spans="1:37" ht="16.5" customHeight="1" x14ac:dyDescent="0.2">
      <c r="A75" s="22">
        <v>44869</v>
      </c>
      <c r="B75" s="20" t="s">
        <v>173</v>
      </c>
      <c r="C75" s="13" t="s">
        <v>86</v>
      </c>
      <c r="D75" s="21"/>
      <c r="E75" s="9">
        <v>10</v>
      </c>
      <c r="F75" s="9">
        <v>1334.38</v>
      </c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1344.38</v>
      </c>
      <c r="V75" s="63">
        <f t="shared" si="4"/>
        <v>49399.05000000001</v>
      </c>
      <c r="W75" s="299"/>
      <c r="X75" s="284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</row>
    <row r="76" spans="1:37" ht="16.5" customHeight="1" x14ac:dyDescent="0.2">
      <c r="A76" s="22">
        <v>44869</v>
      </c>
      <c r="B76" s="20" t="s">
        <v>195</v>
      </c>
      <c r="C76" s="20" t="s">
        <v>196</v>
      </c>
      <c r="D76" s="21"/>
      <c r="E76" s="9">
        <v>55.82</v>
      </c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>
        <v>11.17</v>
      </c>
      <c r="U76" s="14">
        <f t="shared" si="3"/>
        <v>66.989999999999995</v>
      </c>
      <c r="V76" s="63">
        <f t="shared" si="4"/>
        <v>49466.040000000008</v>
      </c>
      <c r="W76" s="299"/>
      <c r="X76" s="284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6"/>
    </row>
    <row r="77" spans="1:37" ht="16.5" customHeight="1" x14ac:dyDescent="0.2">
      <c r="A77" s="22">
        <v>44869</v>
      </c>
      <c r="B77" s="20" t="s">
        <v>82</v>
      </c>
      <c r="C77" s="13" t="s">
        <v>304</v>
      </c>
      <c r="D77" s="21"/>
      <c r="E77" s="9"/>
      <c r="F77" s="9"/>
      <c r="G77" s="9"/>
      <c r="H77" s="9"/>
      <c r="I77" s="9"/>
      <c r="J77" s="51"/>
      <c r="K77" s="9">
        <v>190</v>
      </c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190</v>
      </c>
      <c r="V77" s="63">
        <f t="shared" si="4"/>
        <v>49656.040000000008</v>
      </c>
      <c r="W77" s="299"/>
      <c r="X77" s="284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6"/>
    </row>
    <row r="78" spans="1:37" ht="16.5" customHeight="1" x14ac:dyDescent="0.2">
      <c r="A78" s="22">
        <v>44869</v>
      </c>
      <c r="B78" s="20" t="s">
        <v>305</v>
      </c>
      <c r="C78" s="20" t="s">
        <v>185</v>
      </c>
      <c r="D78" s="21"/>
      <c r="E78" s="9">
        <v>25</v>
      </c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25</v>
      </c>
      <c r="V78" s="63">
        <f t="shared" si="4"/>
        <v>49681.040000000008</v>
      </c>
      <c r="W78" s="299"/>
      <c r="X78" s="284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6"/>
    </row>
    <row r="79" spans="1:37" ht="16.5" customHeight="1" x14ac:dyDescent="0.2">
      <c r="A79" s="22">
        <v>44869</v>
      </c>
      <c r="B79" s="20" t="s">
        <v>303</v>
      </c>
      <c r="C79" s="13" t="s">
        <v>306</v>
      </c>
      <c r="D79" s="21"/>
      <c r="E79" s="9"/>
      <c r="F79" s="9"/>
      <c r="G79" s="9"/>
      <c r="H79" s="9"/>
      <c r="I79" s="9"/>
      <c r="J79" s="51">
        <v>1684.72</v>
      </c>
      <c r="K79" s="9"/>
      <c r="L79" s="9"/>
      <c r="M79" s="9"/>
      <c r="N79" s="9"/>
      <c r="O79" s="9"/>
      <c r="P79" s="9"/>
      <c r="Q79" s="9"/>
      <c r="R79" s="9"/>
      <c r="S79" s="9"/>
      <c r="T79" s="9">
        <v>336.95</v>
      </c>
      <c r="U79" s="14">
        <f t="shared" si="3"/>
        <v>2021.67</v>
      </c>
      <c r="V79" s="63">
        <f t="shared" si="4"/>
        <v>51702.710000000006</v>
      </c>
      <c r="W79" s="299"/>
      <c r="X79" s="284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6"/>
    </row>
    <row r="80" spans="1:37" ht="16.5" customHeight="1" x14ac:dyDescent="0.2">
      <c r="A80" s="22">
        <v>44869</v>
      </c>
      <c r="B80" s="20" t="s">
        <v>307</v>
      </c>
      <c r="C80" s="20" t="s">
        <v>308</v>
      </c>
      <c r="D80" s="21"/>
      <c r="E80" s="9">
        <v>187.5</v>
      </c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>
        <v>37.5</v>
      </c>
      <c r="U80" s="14">
        <f t="shared" si="3"/>
        <v>225</v>
      </c>
      <c r="V80" s="63">
        <f t="shared" si="4"/>
        <v>51927.710000000006</v>
      </c>
      <c r="W80" s="299"/>
      <c r="X80" s="284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1:37" ht="16.5" customHeight="1" x14ac:dyDescent="0.2">
      <c r="A81" s="22">
        <v>45965</v>
      </c>
      <c r="B81" s="20" t="s">
        <v>231</v>
      </c>
      <c r="C81" s="20" t="s">
        <v>309</v>
      </c>
      <c r="D81" s="21"/>
      <c r="E81" s="9"/>
      <c r="F81" s="9"/>
      <c r="G81" s="9"/>
      <c r="H81" s="9"/>
      <c r="I81" s="9"/>
      <c r="J81" s="51"/>
      <c r="K81" s="9"/>
      <c r="L81" s="9">
        <v>8541.3700000000008</v>
      </c>
      <c r="M81" s="9"/>
      <c r="N81" s="9"/>
      <c r="O81" s="9"/>
      <c r="P81" s="9"/>
      <c r="Q81" s="9"/>
      <c r="R81" s="9"/>
      <c r="S81" s="9"/>
      <c r="T81" s="9"/>
      <c r="U81" s="14">
        <f t="shared" si="3"/>
        <v>8541.3700000000008</v>
      </c>
      <c r="V81" s="63">
        <f t="shared" si="4"/>
        <v>60469.080000000009</v>
      </c>
      <c r="W81" s="299" t="s">
        <v>279</v>
      </c>
      <c r="X81" s="284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6"/>
    </row>
    <row r="82" spans="1:37" ht="16.5" customHeight="1" x14ac:dyDescent="0.2">
      <c r="A82" s="22">
        <v>44900</v>
      </c>
      <c r="B82" s="20" t="s">
        <v>173</v>
      </c>
      <c r="C82" s="20" t="s">
        <v>60</v>
      </c>
      <c r="D82" s="21"/>
      <c r="E82" s="9">
        <v>86.19</v>
      </c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>
        <v>2.35</v>
      </c>
      <c r="U82" s="14">
        <f t="shared" si="3"/>
        <v>88.539999999999992</v>
      </c>
      <c r="V82" s="63">
        <f t="shared" si="4"/>
        <v>60557.62000000001</v>
      </c>
      <c r="W82" s="299"/>
      <c r="X82" s="284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6"/>
    </row>
    <row r="83" spans="1:37" ht="16.5" customHeight="1" x14ac:dyDescent="0.2">
      <c r="A83" s="22">
        <v>44900</v>
      </c>
      <c r="B83" s="20" t="s">
        <v>174</v>
      </c>
      <c r="C83" s="20" t="s">
        <v>37</v>
      </c>
      <c r="D83" s="21"/>
      <c r="E83" s="9"/>
      <c r="F83" s="9"/>
      <c r="G83" s="9"/>
      <c r="H83" s="9">
        <v>1042.18</v>
      </c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>
        <v>208.44</v>
      </c>
      <c r="U83" s="14">
        <f t="shared" si="3"/>
        <v>1250.6200000000001</v>
      </c>
      <c r="V83" s="63">
        <f t="shared" si="4"/>
        <v>61808.240000000013</v>
      </c>
      <c r="W83" s="299"/>
      <c r="X83" s="284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6"/>
    </row>
    <row r="84" spans="1:37" s="13" customFormat="1" ht="16.5" customHeight="1" x14ac:dyDescent="0.2">
      <c r="A84" s="22">
        <v>44900</v>
      </c>
      <c r="B84" s="20" t="s">
        <v>173</v>
      </c>
      <c r="C84" s="13" t="s">
        <v>86</v>
      </c>
      <c r="D84" s="21"/>
      <c r="E84" s="9">
        <v>10</v>
      </c>
      <c r="F84" s="13">
        <v>1668.96</v>
      </c>
      <c r="P84" s="53"/>
      <c r="T84" s="54"/>
      <c r="U84" s="14">
        <f t="shared" si="3"/>
        <v>1678.96</v>
      </c>
      <c r="V84" s="63">
        <f t="shared" si="4"/>
        <v>63487.200000000012</v>
      </c>
      <c r="W84" s="299"/>
      <c r="X84" s="284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6"/>
    </row>
    <row r="85" spans="1:37" s="13" customFormat="1" ht="16.5" customHeight="1" x14ac:dyDescent="0.2">
      <c r="A85" s="22">
        <v>44900</v>
      </c>
      <c r="B85" s="20" t="s">
        <v>67</v>
      </c>
      <c r="C85" s="13" t="s">
        <v>79</v>
      </c>
      <c r="D85" s="21"/>
      <c r="E85" s="9"/>
      <c r="F85" s="9">
        <v>720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720</v>
      </c>
      <c r="V85" s="63">
        <f t="shared" si="4"/>
        <v>64207.200000000012</v>
      </c>
      <c r="W85" s="299" t="s">
        <v>279</v>
      </c>
      <c r="X85" s="284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6"/>
    </row>
    <row r="86" spans="1:37" s="13" customFormat="1" ht="16.5" customHeight="1" x14ac:dyDescent="0.2">
      <c r="A86" s="22">
        <v>44930</v>
      </c>
      <c r="B86" s="20" t="s">
        <v>173</v>
      </c>
      <c r="C86" s="13" t="s">
        <v>60</v>
      </c>
      <c r="D86" s="21"/>
      <c r="E86" s="9">
        <v>60.4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>
        <v>2.9</v>
      </c>
      <c r="U86" s="14">
        <f t="shared" si="3"/>
        <v>63.3</v>
      </c>
      <c r="V86" s="63">
        <f t="shared" si="4"/>
        <v>64270.500000000015</v>
      </c>
      <c r="W86" s="299"/>
      <c r="X86" s="284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6"/>
    </row>
    <row r="87" spans="1:37" s="13" customFormat="1" ht="16.5" customHeight="1" x14ac:dyDescent="0.2">
      <c r="A87" s="22">
        <v>44930</v>
      </c>
      <c r="B87" s="20" t="s">
        <v>174</v>
      </c>
      <c r="C87" s="13" t="s">
        <v>37</v>
      </c>
      <c r="D87" s="21"/>
      <c r="E87" s="9"/>
      <c r="F87" s="9"/>
      <c r="G87" s="9"/>
      <c r="H87" s="9">
        <v>1042.18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>
        <v>208.44</v>
      </c>
      <c r="U87" s="14">
        <f t="shared" si="3"/>
        <v>1250.6200000000001</v>
      </c>
      <c r="V87" s="63">
        <f t="shared" si="4"/>
        <v>65521.120000000017</v>
      </c>
      <c r="W87" s="299"/>
      <c r="X87" s="284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6"/>
    </row>
    <row r="88" spans="1:37" s="13" customFormat="1" ht="16.5" customHeight="1" x14ac:dyDescent="0.2">
      <c r="A88" s="22">
        <v>44930</v>
      </c>
      <c r="B88" s="20" t="s">
        <v>173</v>
      </c>
      <c r="C88" s="13" t="s">
        <v>86</v>
      </c>
      <c r="D88" s="21"/>
      <c r="E88" s="9">
        <v>10</v>
      </c>
      <c r="F88" s="9">
        <v>1371.53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1381.53</v>
      </c>
      <c r="V88" s="63">
        <f t="shared" si="4"/>
        <v>66902.650000000023</v>
      </c>
      <c r="W88" s="299" t="s">
        <v>279</v>
      </c>
      <c r="X88" s="284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6"/>
    </row>
    <row r="89" spans="1:37" s="13" customFormat="1" ht="16.5" customHeight="1" x14ac:dyDescent="0.2">
      <c r="A89" s="22">
        <v>44963</v>
      </c>
      <c r="B89" s="20" t="s">
        <v>173</v>
      </c>
      <c r="C89" s="13" t="s">
        <v>60</v>
      </c>
      <c r="D89" s="21"/>
      <c r="E89" s="9">
        <v>239.54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>
        <v>33.700000000000003</v>
      </c>
      <c r="U89" s="14">
        <f t="shared" si="3"/>
        <v>273.24</v>
      </c>
      <c r="V89" s="63">
        <f t="shared" si="4"/>
        <v>67175.890000000029</v>
      </c>
      <c r="W89" s="299"/>
      <c r="X89" s="284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6"/>
    </row>
    <row r="90" spans="1:37" s="13" customFormat="1" ht="16.5" customHeight="1" x14ac:dyDescent="0.2">
      <c r="A90" s="22">
        <v>44963</v>
      </c>
      <c r="B90" s="20" t="s">
        <v>174</v>
      </c>
      <c r="C90" s="13" t="s">
        <v>37</v>
      </c>
      <c r="D90" s="21"/>
      <c r="E90" s="9"/>
      <c r="F90" s="9"/>
      <c r="G90" s="9"/>
      <c r="H90" s="9">
        <v>1042.18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>
        <v>208.44</v>
      </c>
      <c r="U90" s="14">
        <f t="shared" si="3"/>
        <v>1250.6200000000001</v>
      </c>
      <c r="V90" s="63">
        <f t="shared" si="4"/>
        <v>68426.510000000024</v>
      </c>
      <c r="W90" s="299"/>
      <c r="X90" s="284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6"/>
    </row>
    <row r="91" spans="1:37" s="13" customFormat="1" ht="16.5" customHeight="1" x14ac:dyDescent="0.2">
      <c r="A91" s="22">
        <v>44963</v>
      </c>
      <c r="B91" s="20" t="s">
        <v>173</v>
      </c>
      <c r="C91" s="13" t="s">
        <v>86</v>
      </c>
      <c r="D91" s="21"/>
      <c r="E91" s="9">
        <v>10</v>
      </c>
      <c r="F91" s="9">
        <v>1371.53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1381.53</v>
      </c>
      <c r="V91" s="63">
        <f t="shared" si="4"/>
        <v>69808.040000000023</v>
      </c>
      <c r="W91" s="299"/>
      <c r="X91" s="284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6"/>
    </row>
    <row r="92" spans="1:37" s="13" customFormat="1" ht="16.5" customHeight="1" x14ac:dyDescent="0.2">
      <c r="A92" s="22">
        <v>44963</v>
      </c>
      <c r="B92" s="20" t="s">
        <v>195</v>
      </c>
      <c r="C92" s="13" t="s">
        <v>378</v>
      </c>
      <c r="D92" s="21"/>
      <c r="E92" s="9">
        <v>105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>
        <v>21</v>
      </c>
      <c r="U92" s="14">
        <f t="shared" si="3"/>
        <v>126</v>
      </c>
      <c r="V92" s="63">
        <f t="shared" si="4"/>
        <v>69934.040000000023</v>
      </c>
      <c r="W92" s="299"/>
      <c r="X92" s="284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6"/>
    </row>
    <row r="93" spans="1:37" s="13" customFormat="1" ht="16.5" customHeight="1" x14ac:dyDescent="0.2">
      <c r="A93" s="22">
        <v>44963</v>
      </c>
      <c r="B93" s="20" t="s">
        <v>379</v>
      </c>
      <c r="C93" s="13" t="s">
        <v>380</v>
      </c>
      <c r="D93" s="21"/>
      <c r="E93" s="9">
        <v>30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30</v>
      </c>
      <c r="V93" s="63">
        <f t="shared" si="4"/>
        <v>69964.040000000023</v>
      </c>
      <c r="W93" s="299"/>
      <c r="X93" s="284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6"/>
    </row>
    <row r="94" spans="1:37" s="13" customFormat="1" ht="16.5" customHeight="1" x14ac:dyDescent="0.2">
      <c r="A94" s="22">
        <v>44963</v>
      </c>
      <c r="B94" s="20" t="s">
        <v>381</v>
      </c>
      <c r="C94" s="13" t="s">
        <v>382</v>
      </c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>
        <v>1000</v>
      </c>
      <c r="R94" s="9"/>
      <c r="S94" s="9"/>
      <c r="T94" s="9"/>
      <c r="U94" s="14">
        <f t="shared" ref="U94" si="5">SUM(E94:T94)</f>
        <v>1000</v>
      </c>
      <c r="V94" s="63">
        <f t="shared" ref="V94:V103" si="6">+V93+U94</f>
        <v>70964.040000000023</v>
      </c>
      <c r="W94" s="299"/>
      <c r="X94" s="284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6"/>
    </row>
    <row r="95" spans="1:37" ht="16.5" customHeight="1" x14ac:dyDescent="0.2">
      <c r="A95" s="22">
        <v>44964</v>
      </c>
      <c r="B95" s="20" t="s">
        <v>383</v>
      </c>
      <c r="C95" s="13" t="s">
        <v>384</v>
      </c>
      <c r="D95" s="21"/>
      <c r="E95" s="9"/>
      <c r="F95" s="9">
        <v>218.37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7">SUM(E95:T95)</f>
        <v>218.37</v>
      </c>
      <c r="V95" s="63">
        <f t="shared" si="6"/>
        <v>71182.410000000018</v>
      </c>
      <c r="W95" s="299"/>
      <c r="X95" s="284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6"/>
    </row>
    <row r="96" spans="1:37" ht="16.5" customHeight="1" x14ac:dyDescent="0.2">
      <c r="A96" s="22">
        <v>44972</v>
      </c>
      <c r="B96" s="20" t="s">
        <v>386</v>
      </c>
      <c r="C96" s="13" t="s">
        <v>387</v>
      </c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30314</v>
      </c>
      <c r="P96" s="9"/>
      <c r="Q96" s="9"/>
      <c r="R96" s="9"/>
      <c r="S96" s="9"/>
      <c r="T96" s="9"/>
      <c r="U96" s="14">
        <f t="shared" si="7"/>
        <v>30314</v>
      </c>
      <c r="V96" s="63">
        <f t="shared" si="6"/>
        <v>101496.41000000002</v>
      </c>
      <c r="W96" s="299" t="s">
        <v>279</v>
      </c>
      <c r="X96" s="284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6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7"/>
        <v>0</v>
      </c>
      <c r="V97" s="63">
        <f t="shared" si="6"/>
        <v>101496.41000000002</v>
      </c>
      <c r="W97" s="299"/>
      <c r="X97" s="284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6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7"/>
        <v>0</v>
      </c>
      <c r="V98" s="63">
        <f t="shared" si="6"/>
        <v>101496.41000000002</v>
      </c>
      <c r="W98" s="299"/>
      <c r="X98" s="284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6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7"/>
        <v>0</v>
      </c>
      <c r="V99" s="63">
        <f t="shared" si="6"/>
        <v>101496.41000000002</v>
      </c>
      <c r="W99" s="299"/>
      <c r="X99" s="284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6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7"/>
        <v>0</v>
      </c>
      <c r="V100" s="63">
        <f t="shared" si="6"/>
        <v>101496.41000000002</v>
      </c>
      <c r="W100" s="299"/>
      <c r="X100" s="284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6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7"/>
        <v>0</v>
      </c>
      <c r="V101" s="63">
        <f t="shared" si="6"/>
        <v>101496.41000000002</v>
      </c>
      <c r="W101" s="299"/>
      <c r="X101" s="284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6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7"/>
        <v>0</v>
      </c>
      <c r="V102" s="63">
        <f t="shared" si="6"/>
        <v>101496.41000000002</v>
      </c>
      <c r="W102" s="299"/>
      <c r="X102" s="284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6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7"/>
        <v>0</v>
      </c>
      <c r="V103" s="63">
        <f t="shared" si="6"/>
        <v>101496.41000000002</v>
      </c>
      <c r="W103" s="299"/>
      <c r="X103" s="284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6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7"/>
        <v>0</v>
      </c>
      <c r="V104" s="63">
        <f t="shared" si="4"/>
        <v>101496.41000000002</v>
      </c>
      <c r="W104" s="299"/>
      <c r="X104" s="284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6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7"/>
        <v>0</v>
      </c>
      <c r="V105" s="63">
        <f t="shared" si="4"/>
        <v>101496.41000000002</v>
      </c>
      <c r="W105" s="299"/>
      <c r="X105" s="284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6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7"/>
        <v>0</v>
      </c>
      <c r="V106" s="63">
        <f t="shared" si="4"/>
        <v>101496.41000000002</v>
      </c>
      <c r="W106" s="299"/>
      <c r="X106" s="284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6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7"/>
        <v>0</v>
      </c>
      <c r="V107" s="63">
        <f t="shared" si="4"/>
        <v>101496.41000000002</v>
      </c>
      <c r="W107" s="299"/>
      <c r="X107" s="284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6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7"/>
        <v>0</v>
      </c>
      <c r="V108" s="63">
        <f t="shared" si="4"/>
        <v>101496.41000000002</v>
      </c>
      <c r="W108" s="299"/>
      <c r="X108" s="284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6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7"/>
        <v>0</v>
      </c>
      <c r="V109" s="63">
        <f t="shared" si="4"/>
        <v>101496.41000000002</v>
      </c>
      <c r="W109" s="299"/>
      <c r="X109" s="284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6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7"/>
        <v>0</v>
      </c>
      <c r="V110" s="63">
        <f t="shared" si="4"/>
        <v>101496.41000000002</v>
      </c>
      <c r="W110" s="299"/>
      <c r="X110" s="284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6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7"/>
        <v>0</v>
      </c>
      <c r="V111" s="63">
        <f t="shared" si="4"/>
        <v>101496.41000000002</v>
      </c>
      <c r="W111" s="299"/>
      <c r="X111" s="284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6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7"/>
        <v>0</v>
      </c>
      <c r="V112" s="63">
        <f t="shared" si="4"/>
        <v>101496.41000000002</v>
      </c>
      <c r="W112" s="299"/>
      <c r="X112" s="284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6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7"/>
        <v>0</v>
      </c>
      <c r="V113" s="63">
        <f t="shared" si="4"/>
        <v>101496.41000000002</v>
      </c>
      <c r="W113" s="299"/>
      <c r="X113" s="284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6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7"/>
        <v>0</v>
      </c>
      <c r="V114" s="63">
        <f t="shared" si="4"/>
        <v>101496.41000000002</v>
      </c>
      <c r="W114" s="299"/>
      <c r="X114" s="284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6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7"/>
        <v>0</v>
      </c>
      <c r="V115" s="63">
        <f t="shared" si="4"/>
        <v>101496.41000000002</v>
      </c>
      <c r="W115" s="299"/>
      <c r="X115" s="284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6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7"/>
        <v>0</v>
      </c>
      <c r="V116" s="63">
        <f t="shared" si="4"/>
        <v>101496.41000000002</v>
      </c>
      <c r="W116" s="299"/>
      <c r="X116" s="284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6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7"/>
        <v>0</v>
      </c>
      <c r="V117" s="63">
        <f t="shared" si="4"/>
        <v>101496.41000000002</v>
      </c>
      <c r="W117" s="299"/>
      <c r="X117" s="284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6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7"/>
        <v>0</v>
      </c>
      <c r="V118" s="63">
        <f t="shared" si="4"/>
        <v>101496.41000000002</v>
      </c>
      <c r="W118" s="299"/>
      <c r="X118" s="284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6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7"/>
        <v>0</v>
      </c>
      <c r="V119" s="63">
        <f t="shared" si="4"/>
        <v>101496.41000000002</v>
      </c>
      <c r="W119" s="299"/>
      <c r="X119" s="284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6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7"/>
        <v>0</v>
      </c>
      <c r="V120" s="63">
        <f t="shared" si="4"/>
        <v>101496.41000000002</v>
      </c>
      <c r="W120" s="299"/>
      <c r="X120" s="284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6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7"/>
        <v>0</v>
      </c>
      <c r="V121" s="63">
        <f t="shared" si="4"/>
        <v>101496.41000000002</v>
      </c>
      <c r="W121" s="299"/>
      <c r="X121" s="284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6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7"/>
        <v>0</v>
      </c>
      <c r="V122" s="63">
        <f t="shared" si="4"/>
        <v>101496.41000000002</v>
      </c>
      <c r="W122" s="299"/>
      <c r="X122" s="284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6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7"/>
        <v>0</v>
      </c>
      <c r="V123" s="63">
        <f t="shared" si="4"/>
        <v>101496.41000000002</v>
      </c>
      <c r="W123" s="299"/>
      <c r="X123" s="284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6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7"/>
        <v>0</v>
      </c>
      <c r="V124" s="63">
        <f t="shared" si="4"/>
        <v>101496.41000000002</v>
      </c>
      <c r="W124" s="299"/>
      <c r="X124" s="284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6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7"/>
        <v>0</v>
      </c>
      <c r="V125" s="63">
        <f t="shared" si="4"/>
        <v>101496.41000000002</v>
      </c>
      <c r="W125" s="299"/>
      <c r="X125" s="284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6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 t="shared" ref="E126:U126" si="8">SUM(E6:E125)</f>
        <v>2905.0499999999997</v>
      </c>
      <c r="F126" s="17">
        <f t="shared" si="8"/>
        <v>17468.899999999998</v>
      </c>
      <c r="G126" s="17">
        <f t="shared" si="8"/>
        <v>1918.1</v>
      </c>
      <c r="H126" s="17">
        <f t="shared" si="8"/>
        <v>18137.82</v>
      </c>
      <c r="I126" s="17">
        <f t="shared" si="8"/>
        <v>0</v>
      </c>
      <c r="J126" s="17">
        <f t="shared" si="8"/>
        <v>1684.72</v>
      </c>
      <c r="K126" s="17">
        <f t="shared" si="8"/>
        <v>310</v>
      </c>
      <c r="L126" s="17">
        <f t="shared" si="8"/>
        <v>8541.3700000000008</v>
      </c>
      <c r="M126" s="17">
        <f t="shared" si="8"/>
        <v>1020</v>
      </c>
      <c r="N126" s="17">
        <f t="shared" si="8"/>
        <v>1917.5</v>
      </c>
      <c r="O126" s="17">
        <f t="shared" si="8"/>
        <v>36314</v>
      </c>
      <c r="P126" s="17">
        <f t="shared" si="8"/>
        <v>2450</v>
      </c>
      <c r="Q126" s="17">
        <f t="shared" si="8"/>
        <v>4000</v>
      </c>
      <c r="R126" s="17">
        <f t="shared" si="8"/>
        <v>279.76</v>
      </c>
      <c r="S126" s="17">
        <f t="shared" si="8"/>
        <v>0</v>
      </c>
      <c r="T126" s="17">
        <f t="shared" si="8"/>
        <v>4549.1899999999987</v>
      </c>
      <c r="U126" s="17">
        <f t="shared" si="8"/>
        <v>101496.41000000002</v>
      </c>
      <c r="V126" s="63"/>
      <c r="W126" s="299"/>
      <c r="X126" s="291">
        <f t="shared" ref="X126:AK126" si="9">SUM(X5:X125)</f>
        <v>0</v>
      </c>
      <c r="Y126" s="292">
        <f t="shared" si="9"/>
        <v>0</v>
      </c>
      <c r="Z126" s="292">
        <f t="shared" si="9"/>
        <v>0</v>
      </c>
      <c r="AA126" s="292">
        <f t="shared" si="9"/>
        <v>0</v>
      </c>
      <c r="AB126" s="292">
        <f t="shared" si="9"/>
        <v>0</v>
      </c>
      <c r="AC126" s="292">
        <f t="shared" si="9"/>
        <v>0</v>
      </c>
      <c r="AD126" s="292">
        <f t="shared" si="9"/>
        <v>0</v>
      </c>
      <c r="AE126" s="292">
        <f t="shared" si="9"/>
        <v>0</v>
      </c>
      <c r="AF126" s="292">
        <f t="shared" si="9"/>
        <v>0</v>
      </c>
      <c r="AG126" s="292">
        <f t="shared" si="9"/>
        <v>0</v>
      </c>
      <c r="AH126" s="292">
        <f t="shared" si="9"/>
        <v>0</v>
      </c>
      <c r="AI126" s="292">
        <f t="shared" si="9"/>
        <v>0</v>
      </c>
      <c r="AJ126" s="292">
        <f t="shared" si="9"/>
        <v>0</v>
      </c>
      <c r="AK126" s="293">
        <f t="shared" si="9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opLeftCell="F3" workbookViewId="0">
      <selection activeCell="O25" sqref="O25"/>
    </sheetView>
  </sheetViews>
  <sheetFormatPr defaultRowHeight="12.75" x14ac:dyDescent="0.2"/>
  <cols>
    <col min="1" max="1" width="18" style="241" customWidth="1"/>
    <col min="2" max="4" width="9.85546875" style="241" customWidth="1"/>
    <col min="5" max="18" width="13.7109375" style="241" customWidth="1"/>
    <col min="19" max="22" width="9.85546875" style="241" customWidth="1"/>
    <col min="23" max="16384" width="9.140625" style="241"/>
  </cols>
  <sheetData>
    <row r="2" spans="1:18" x14ac:dyDescent="0.2">
      <c r="A2" s="240" t="s">
        <v>49</v>
      </c>
      <c r="E2" s="294">
        <v>44681</v>
      </c>
      <c r="F2" s="294">
        <v>44712</v>
      </c>
      <c r="G2" s="294">
        <f>+F2+30</f>
        <v>44742</v>
      </c>
      <c r="H2" s="294">
        <f t="shared" ref="H2" si="0">+G2+30</f>
        <v>44772</v>
      </c>
      <c r="I2" s="294">
        <v>44804</v>
      </c>
      <c r="J2" s="294">
        <v>44834</v>
      </c>
      <c r="K2" s="294">
        <v>44865</v>
      </c>
      <c r="L2" s="294">
        <v>44895</v>
      </c>
      <c r="M2" s="294">
        <v>44926</v>
      </c>
      <c r="N2" s="294">
        <v>44592</v>
      </c>
      <c r="O2" s="294">
        <v>44620</v>
      </c>
      <c r="P2" s="294">
        <v>44651</v>
      </c>
      <c r="R2" s="242"/>
    </row>
    <row r="4" spans="1:18" x14ac:dyDescent="0.2">
      <c r="A4" s="241" t="s">
        <v>50</v>
      </c>
      <c r="E4" s="241">
        <f>+Receipts!P10</f>
        <v>23221.439999999999</v>
      </c>
      <c r="F4" s="241">
        <f>+Receipts!P18</f>
        <v>68286.58</v>
      </c>
      <c r="G4" s="241">
        <f>+Receipts!P23</f>
        <v>79798.47</v>
      </c>
      <c r="H4" s="241">
        <f>+Receipts!P30</f>
        <v>81688.47</v>
      </c>
      <c r="I4" s="241">
        <f>+Receipts!P38</f>
        <v>88248.47</v>
      </c>
      <c r="J4" s="241">
        <f>+Receipts!P40</f>
        <v>88543.47</v>
      </c>
      <c r="K4" s="300">
        <f>+Receipts!P43</f>
        <v>89258.47</v>
      </c>
      <c r="L4" s="241">
        <f>SUM(Receipts!P48)</f>
        <v>119722.89</v>
      </c>
      <c r="M4" s="241">
        <f>SUM(Receipts!P50)</f>
        <v>120602.89</v>
      </c>
      <c r="N4" s="241">
        <f>SUM(Receipts!P58)</f>
        <v>127662.89</v>
      </c>
      <c r="O4" s="241">
        <f>SUM(Receipts!P58)</f>
        <v>127662.89</v>
      </c>
    </row>
    <row r="6" spans="1:18" x14ac:dyDescent="0.2">
      <c r="A6" s="241" t="s">
        <v>51</v>
      </c>
      <c r="E6" s="241">
        <f>+Payments!V15</f>
        <v>5803.6800000000012</v>
      </c>
      <c r="F6" s="241">
        <f>+Payments!V21</f>
        <v>10597.990000000002</v>
      </c>
      <c r="G6" s="241">
        <f>+Payments!V39</f>
        <v>25367.120000000003</v>
      </c>
      <c r="H6" s="241">
        <f>+Payments!V56</f>
        <v>31809.450000000004</v>
      </c>
      <c r="I6" s="241">
        <f>+Payments!V60</f>
        <v>35787.360000000008</v>
      </c>
      <c r="J6" s="241">
        <f>+Payments!V65</f>
        <v>39687.770000000011</v>
      </c>
      <c r="K6" s="241">
        <f>+Payments!V72</f>
        <v>45843.510000000017</v>
      </c>
      <c r="L6" s="241">
        <f>SUM(Payments!V81)</f>
        <v>60469.080000000009</v>
      </c>
      <c r="M6" s="241">
        <f>SUM(Payments!V85)</f>
        <v>64207.200000000012</v>
      </c>
      <c r="N6" s="241">
        <f>SUM(Payments!V88)</f>
        <v>66902.650000000023</v>
      </c>
      <c r="O6" s="241">
        <f>SUM(Payments!V96)</f>
        <v>101496.41000000002</v>
      </c>
    </row>
    <row r="8" spans="1:18" ht="13.5" thickBot="1" x14ac:dyDescent="0.25">
      <c r="A8" s="241" t="s">
        <v>52</v>
      </c>
      <c r="E8" s="243">
        <f t="shared" ref="E8:O8" si="1">+E4-E6</f>
        <v>17417.759999999998</v>
      </c>
      <c r="F8" s="243">
        <f t="shared" si="1"/>
        <v>57688.59</v>
      </c>
      <c r="G8" s="243">
        <f t="shared" si="1"/>
        <v>54431.35</v>
      </c>
      <c r="H8" s="243">
        <f t="shared" si="1"/>
        <v>49879.02</v>
      </c>
      <c r="I8" s="243">
        <f t="shared" si="1"/>
        <v>52461.109999999993</v>
      </c>
      <c r="J8" s="243">
        <f t="shared" si="1"/>
        <v>48855.69999999999</v>
      </c>
      <c r="K8" s="243">
        <f t="shared" si="1"/>
        <v>43414.959999999985</v>
      </c>
      <c r="L8" s="243">
        <f t="shared" si="1"/>
        <v>59253.80999999999</v>
      </c>
      <c r="M8" s="243">
        <f t="shared" si="1"/>
        <v>56395.689999999988</v>
      </c>
      <c r="N8" s="243">
        <f t="shared" si="1"/>
        <v>60760.239999999976</v>
      </c>
      <c r="O8" s="243">
        <f t="shared" si="1"/>
        <v>26166.479999999981</v>
      </c>
      <c r="P8" s="243">
        <f>+P4-P6</f>
        <v>0</v>
      </c>
    </row>
    <row r="9" spans="1:18" ht="13.5" thickTop="1" x14ac:dyDescent="0.2"/>
    <row r="12" spans="1:18" x14ac:dyDescent="0.2">
      <c r="A12" s="240" t="s">
        <v>53</v>
      </c>
    </row>
    <row r="14" spans="1:18" x14ac:dyDescent="0.2">
      <c r="A14" s="241" t="s">
        <v>108</v>
      </c>
      <c r="E14" s="241">
        <v>17052.759999999998</v>
      </c>
      <c r="F14" s="241">
        <v>57688.59</v>
      </c>
      <c r="G14" s="241">
        <v>54431.35</v>
      </c>
      <c r="H14" s="241">
        <v>49879.02</v>
      </c>
      <c r="I14" s="241">
        <v>52461.11</v>
      </c>
      <c r="J14" s="241">
        <v>48855.7</v>
      </c>
      <c r="K14" s="241">
        <v>43414.96</v>
      </c>
      <c r="L14" s="241">
        <v>59253.81</v>
      </c>
      <c r="M14" s="241">
        <v>56395.69</v>
      </c>
      <c r="N14" s="241">
        <v>60760.24</v>
      </c>
      <c r="O14" s="241">
        <v>26166.48</v>
      </c>
      <c r="P14" s="244"/>
    </row>
    <row r="16" spans="1:18" x14ac:dyDescent="0.2">
      <c r="A16" s="241" t="s">
        <v>95</v>
      </c>
      <c r="C16" s="244"/>
      <c r="E16" s="241">
        <f>+Receipts!R73</f>
        <v>365</v>
      </c>
      <c r="F16" s="241">
        <f>+Receipts!S73</f>
        <v>0</v>
      </c>
      <c r="G16" s="241">
        <f>+Receipts!T73</f>
        <v>0</v>
      </c>
      <c r="H16" s="241">
        <f>+Receipts!U73</f>
        <v>0</v>
      </c>
      <c r="I16" s="241">
        <f>+Receipts!V73</f>
        <v>0</v>
      </c>
      <c r="J16" s="241">
        <f>+Receipts!W73</f>
        <v>0</v>
      </c>
      <c r="K16" s="241">
        <f>+Receipts!X73</f>
        <v>0</v>
      </c>
      <c r="L16" s="241">
        <f>+Receipts!Y73</f>
        <v>0</v>
      </c>
      <c r="M16" s="241">
        <f>+Receipts!Z73</f>
        <v>0</v>
      </c>
      <c r="N16" s="241">
        <f>+Receipts!AA73</f>
        <v>0</v>
      </c>
      <c r="O16" s="241">
        <f>+Receipts!AB73</f>
        <v>0</v>
      </c>
      <c r="P16" s="241">
        <f>+Receipts!AC73</f>
        <v>0</v>
      </c>
    </row>
    <row r="18" spans="1:17" x14ac:dyDescent="0.2">
      <c r="A18" s="241" t="s">
        <v>96</v>
      </c>
      <c r="E18" s="241">
        <f>+Payments!X126</f>
        <v>0</v>
      </c>
      <c r="F18" s="241">
        <f>+Payments!Y126</f>
        <v>0</v>
      </c>
      <c r="G18" s="241">
        <f>+Payments!Z126</f>
        <v>0</v>
      </c>
      <c r="H18" s="241">
        <f>+Payments!AA126</f>
        <v>0</v>
      </c>
      <c r="I18" s="241">
        <f>+Payments!AB126</f>
        <v>0</v>
      </c>
      <c r="J18" s="241">
        <f>+Payments!AC126</f>
        <v>0</v>
      </c>
      <c r="K18" s="241">
        <f>+Payments!AD126</f>
        <v>0</v>
      </c>
      <c r="L18" s="241">
        <f>+Payments!AE126</f>
        <v>0</v>
      </c>
      <c r="M18" s="241">
        <f>+Payments!AF126</f>
        <v>0</v>
      </c>
      <c r="N18" s="241">
        <f>+Payments!AG126</f>
        <v>0</v>
      </c>
      <c r="O18" s="241">
        <f>+Payments!AH126</f>
        <v>0</v>
      </c>
      <c r="P18" s="241">
        <f>+Payments!AI126</f>
        <v>0</v>
      </c>
    </row>
    <row r="19" spans="1:17" x14ac:dyDescent="0.2">
      <c r="A19" s="244"/>
      <c r="B19" s="244"/>
    </row>
    <row r="20" spans="1:17" ht="13.5" thickBot="1" x14ac:dyDescent="0.25">
      <c r="A20" s="244"/>
      <c r="B20" s="244"/>
      <c r="E20" s="243">
        <f>SUM(E14:E19)</f>
        <v>17417.759999999998</v>
      </c>
      <c r="F20" s="243">
        <f t="shared" ref="F20:O20" si="2">SUM(F14:F19)</f>
        <v>57688.59</v>
      </c>
      <c r="G20" s="243">
        <f t="shared" si="2"/>
        <v>54431.35</v>
      </c>
      <c r="H20" s="243">
        <f t="shared" si="2"/>
        <v>49879.02</v>
      </c>
      <c r="I20" s="243">
        <f>SUM(I14:I19)</f>
        <v>52461.11</v>
      </c>
      <c r="J20" s="243">
        <f t="shared" si="2"/>
        <v>48855.7</v>
      </c>
      <c r="K20" s="243">
        <f t="shared" si="2"/>
        <v>43414.96</v>
      </c>
      <c r="L20" s="243">
        <f t="shared" si="2"/>
        <v>59253.81</v>
      </c>
      <c r="M20" s="243">
        <f t="shared" si="2"/>
        <v>56395.69</v>
      </c>
      <c r="N20" s="243">
        <f t="shared" si="2"/>
        <v>60760.24</v>
      </c>
      <c r="O20" s="243">
        <f t="shared" si="2"/>
        <v>26166.48</v>
      </c>
      <c r="P20" s="243">
        <f>SUM(P14:P19)</f>
        <v>0</v>
      </c>
    </row>
    <row r="21" spans="1:17" ht="13.5" thickTop="1" x14ac:dyDescent="0.2">
      <c r="A21" s="244"/>
      <c r="B21" s="244"/>
      <c r="C21" s="244"/>
      <c r="D21" s="244"/>
      <c r="E21" s="244"/>
    </row>
    <row r="22" spans="1:17" x14ac:dyDescent="0.2">
      <c r="A22" s="245" t="s">
        <v>248</v>
      </c>
      <c r="B22" s="244"/>
      <c r="C22" s="244"/>
      <c r="D22" s="244"/>
      <c r="E22" s="245">
        <f>+E8-E20</f>
        <v>0</v>
      </c>
      <c r="F22" s="245">
        <f t="shared" ref="F22:P22" si="3">+F8-F20</f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5">
        <f t="shared" si="3"/>
        <v>0</v>
      </c>
      <c r="L22" s="245">
        <f t="shared" si="3"/>
        <v>0</v>
      </c>
      <c r="M22" s="245">
        <f t="shared" si="3"/>
        <v>0</v>
      </c>
      <c r="N22" s="245">
        <f t="shared" si="3"/>
        <v>0</v>
      </c>
      <c r="O22" s="245">
        <f t="shared" si="3"/>
        <v>0</v>
      </c>
      <c r="P22" s="245">
        <f t="shared" si="3"/>
        <v>0</v>
      </c>
    </row>
    <row r="24" spans="1:17" ht="18" x14ac:dyDescent="0.25">
      <c r="A24" s="295" t="s">
        <v>97</v>
      </c>
      <c r="B24" s="245"/>
      <c r="C24" s="245"/>
      <c r="D24" s="245"/>
      <c r="E24" s="246"/>
      <c r="F24" s="246"/>
      <c r="G24" s="246"/>
      <c r="H24" s="246"/>
      <c r="I24" s="246">
        <v>44804</v>
      </c>
      <c r="J24" s="246">
        <v>44834</v>
      </c>
      <c r="K24" s="246">
        <v>44865</v>
      </c>
      <c r="L24" s="246">
        <v>44895</v>
      </c>
      <c r="M24" s="246">
        <v>44926</v>
      </c>
      <c r="N24" s="246">
        <v>44957</v>
      </c>
      <c r="O24" s="246">
        <v>44954</v>
      </c>
      <c r="P24" s="246"/>
      <c r="Q24" s="2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topLeftCell="A10" workbookViewId="0">
      <selection activeCell="B16" sqref="B16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9"/>
    </row>
    <row r="2" spans="1:13" x14ac:dyDescent="0.2">
      <c r="A2" s="390" t="s">
        <v>72</v>
      </c>
      <c r="B2" s="391"/>
      <c r="C2" s="391"/>
      <c r="D2" s="391"/>
      <c r="E2" s="391"/>
      <c r="F2" s="391"/>
      <c r="G2" s="391"/>
      <c r="H2" s="391"/>
      <c r="I2" s="392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1" t="s">
        <v>247</v>
      </c>
      <c r="L4" s="261"/>
      <c r="M4" s="264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3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2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3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3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3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3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3">
        <v>44834</v>
      </c>
    </row>
    <row r="12" spans="1:13" x14ac:dyDescent="0.2">
      <c r="A12" s="47">
        <v>44837</v>
      </c>
      <c r="B12" s="9" t="s">
        <v>32</v>
      </c>
      <c r="C12" s="9"/>
      <c r="D12" s="9"/>
      <c r="E12" s="9"/>
      <c r="F12" s="9">
        <v>303.98</v>
      </c>
      <c r="G12" s="9"/>
      <c r="H12" s="23"/>
      <c r="I12" s="14">
        <f t="shared" si="0"/>
        <v>303.98</v>
      </c>
      <c r="K12" s="66">
        <f t="shared" si="1"/>
        <v>211781.83000000002</v>
      </c>
      <c r="L12" s="66"/>
      <c r="M12" s="263">
        <v>44865</v>
      </c>
    </row>
    <row r="13" spans="1:13" x14ac:dyDescent="0.2">
      <c r="A13" s="47">
        <v>44866</v>
      </c>
      <c r="B13" s="9" t="s">
        <v>32</v>
      </c>
      <c r="C13" s="9" t="s">
        <v>63</v>
      </c>
      <c r="D13" s="9"/>
      <c r="E13" s="9"/>
      <c r="F13" s="9">
        <v>364.76</v>
      </c>
      <c r="G13" s="9"/>
      <c r="H13" s="23"/>
      <c r="I13" s="14">
        <f t="shared" si="0"/>
        <v>364.76</v>
      </c>
      <c r="K13" s="66">
        <f t="shared" si="1"/>
        <v>212146.59000000003</v>
      </c>
      <c r="L13" s="66"/>
      <c r="M13" s="263">
        <v>44895</v>
      </c>
    </row>
    <row r="14" spans="1:13" x14ac:dyDescent="0.2">
      <c r="A14" s="47">
        <v>44896</v>
      </c>
      <c r="B14" s="9" t="s">
        <v>32</v>
      </c>
      <c r="C14" s="9"/>
      <c r="D14" s="9"/>
      <c r="E14" s="9"/>
      <c r="F14" s="9">
        <v>467.97</v>
      </c>
      <c r="G14" s="9"/>
      <c r="H14" s="23"/>
      <c r="I14" s="14">
        <f t="shared" si="0"/>
        <v>467.97</v>
      </c>
      <c r="K14" s="66">
        <f t="shared" si="1"/>
        <v>212614.56000000003</v>
      </c>
      <c r="L14" s="66"/>
      <c r="M14" s="263">
        <v>44926</v>
      </c>
    </row>
    <row r="15" spans="1:13" x14ac:dyDescent="0.2">
      <c r="A15" s="47">
        <v>44929</v>
      </c>
      <c r="B15" s="9" t="s">
        <v>32</v>
      </c>
      <c r="C15" s="9"/>
      <c r="D15" s="9"/>
      <c r="E15" s="9"/>
      <c r="F15" s="9">
        <v>549.08000000000004</v>
      </c>
      <c r="G15" s="9"/>
      <c r="H15" s="19"/>
      <c r="I15" s="14">
        <f t="shared" si="0"/>
        <v>549.08000000000004</v>
      </c>
      <c r="K15" s="66">
        <f t="shared" si="1"/>
        <v>213163.64</v>
      </c>
      <c r="L15" s="66"/>
      <c r="M15" s="263">
        <v>44957</v>
      </c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213163.64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213163.64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213163.64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213163.64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213163.64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213163.64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213163.64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213163.64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213163.64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213163.64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213163.64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213163.64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213163.64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213163.64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213163.64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213163.64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213163.64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2677.94</v>
      </c>
      <c r="G33" s="12">
        <f t="shared" si="2"/>
        <v>0</v>
      </c>
      <c r="H33" s="12">
        <f t="shared" si="2"/>
        <v>0</v>
      </c>
      <c r="I33" s="10">
        <f>SUM(I5:I32)</f>
        <v>213163.64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R17" sqref="R17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19" x14ac:dyDescent="0.2">
      <c r="A2" s="390" t="s">
        <v>73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93"/>
      <c r="K3" s="393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1" t="s">
        <v>247</v>
      </c>
      <c r="Q4" s="261"/>
      <c r="R4" s="264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2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3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3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3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3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3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3">
        <v>44844</v>
      </c>
    </row>
    <row r="13" spans="1:19" x14ac:dyDescent="0.2">
      <c r="A13" s="47">
        <v>44874</v>
      </c>
      <c r="B13" s="9" t="s">
        <v>32</v>
      </c>
      <c r="C13" s="9"/>
      <c r="D13" s="9"/>
      <c r="E13" s="9"/>
      <c r="F13" s="9"/>
      <c r="G13" s="9">
        <v>1.74</v>
      </c>
      <c r="H13" s="9"/>
      <c r="I13" s="23"/>
      <c r="J13" s="9"/>
      <c r="K13" s="9"/>
      <c r="L13" s="9"/>
      <c r="M13" s="9"/>
      <c r="N13" s="14">
        <f t="shared" si="0"/>
        <v>1.74</v>
      </c>
      <c r="O13" s="6"/>
      <c r="P13" s="66">
        <f t="shared" si="1"/>
        <v>16296.41</v>
      </c>
      <c r="Q13" s="66"/>
      <c r="R13" s="263">
        <v>44874</v>
      </c>
    </row>
    <row r="14" spans="1:19" x14ac:dyDescent="0.2">
      <c r="A14" s="47">
        <v>44904</v>
      </c>
      <c r="B14" s="9" t="s">
        <v>32</v>
      </c>
      <c r="C14" s="9"/>
      <c r="D14" s="9"/>
      <c r="E14" s="9"/>
      <c r="F14" s="9"/>
      <c r="G14" s="9">
        <v>3.73</v>
      </c>
      <c r="H14" s="9"/>
      <c r="I14" s="23"/>
      <c r="J14" s="9"/>
      <c r="K14" s="9"/>
      <c r="L14" s="9"/>
      <c r="M14" s="9"/>
      <c r="N14" s="14">
        <f t="shared" si="0"/>
        <v>3.73</v>
      </c>
      <c r="O14" s="6"/>
      <c r="P14" s="66">
        <f t="shared" si="1"/>
        <v>16300.14</v>
      </c>
      <c r="Q14" s="66"/>
      <c r="R14" s="263">
        <v>44904</v>
      </c>
    </row>
    <row r="15" spans="1:19" x14ac:dyDescent="0.2">
      <c r="A15" s="47">
        <v>44935</v>
      </c>
      <c r="B15" s="9" t="s">
        <v>32</v>
      </c>
      <c r="C15" s="9"/>
      <c r="D15" s="9"/>
      <c r="E15" s="9"/>
      <c r="F15" s="9"/>
      <c r="G15" s="9">
        <v>6.97</v>
      </c>
      <c r="H15" s="9"/>
      <c r="I15" s="19"/>
      <c r="J15" s="9"/>
      <c r="K15" s="9"/>
      <c r="L15" s="9"/>
      <c r="M15" s="9"/>
      <c r="N15" s="14">
        <f t="shared" si="0"/>
        <v>6.97</v>
      </c>
      <c r="O15" s="6"/>
      <c r="P15" s="66">
        <f t="shared" si="1"/>
        <v>16307.109999999999</v>
      </c>
      <c r="Q15" s="66"/>
      <c r="R15" s="263">
        <v>44935</v>
      </c>
    </row>
    <row r="16" spans="1:19" x14ac:dyDescent="0.2">
      <c r="A16" s="47">
        <v>44966</v>
      </c>
      <c r="B16" s="9" t="s">
        <v>32</v>
      </c>
      <c r="C16" s="9"/>
      <c r="D16" s="9"/>
      <c r="E16" s="9"/>
      <c r="F16" s="9"/>
      <c r="G16" s="9">
        <v>8.31</v>
      </c>
      <c r="H16" s="9"/>
      <c r="I16" s="19"/>
      <c r="J16" s="9"/>
      <c r="K16" s="9"/>
      <c r="L16" s="9"/>
      <c r="M16" s="9"/>
      <c r="N16" s="14">
        <f t="shared" si="0"/>
        <v>8.31</v>
      </c>
      <c r="O16" s="6"/>
      <c r="P16" s="66">
        <f t="shared" si="1"/>
        <v>16315.419999999998</v>
      </c>
      <c r="Q16" s="66"/>
      <c r="R16" s="263">
        <v>44966</v>
      </c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16315.419999999998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16315.419999999998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16315.419999999998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16315.419999999998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16315.419999999998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16315.419999999998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16315.419999999998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16315.419999999998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16315.419999999998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16315.419999999998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16315.419999999998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16315.419999999998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16315.419999999998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16315.419999999998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16315.419999999998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16315.419999999998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23.229999999999997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16315.419999999998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90"/>
  <sheetViews>
    <sheetView topLeftCell="A36" workbookViewId="0">
      <selection activeCell="B121" sqref="B12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94" t="s">
        <v>66</v>
      </c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+Receipts!F73</f>
        <v>50000</v>
      </c>
      <c r="F9" s="71">
        <v>50000</v>
      </c>
      <c r="I9" s="71">
        <f>SUM(C9-F9)</f>
        <v>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2701.17</v>
      </c>
      <c r="F10" s="71">
        <v>300</v>
      </c>
      <c r="I10" s="71">
        <f>SUM(C10-F10)</f>
        <v>2401.17</v>
      </c>
      <c r="L10" s="71">
        <v>153.9</v>
      </c>
    </row>
    <row r="11" spans="2:12" x14ac:dyDescent="0.2">
      <c r="B11" s="134" t="s">
        <v>254</v>
      </c>
      <c r="C11" s="106">
        <f>+Receipts!H73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52721.17</v>
      </c>
      <c r="F12" s="72">
        <f>SUM(F9:F11)</f>
        <v>50320</v>
      </c>
      <c r="I12" s="72">
        <f>SUM(I9:I11)</f>
        <v>2401.17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2905.0499999999997</v>
      </c>
      <c r="F15" s="71">
        <v>26500</v>
      </c>
      <c r="I15" s="71">
        <f t="shared" ref="I15:I27" si="0">SUM(C15-F15)</f>
        <v>-23594.95</v>
      </c>
      <c r="L15" s="71">
        <v>5973.0099999999993</v>
      </c>
    </row>
    <row r="16" spans="2:12" x14ac:dyDescent="0.2">
      <c r="B16" s="71" t="s">
        <v>6</v>
      </c>
      <c r="C16" s="106">
        <f>+Payments!F126</f>
        <v>17468.899999999998</v>
      </c>
      <c r="F16" s="71"/>
      <c r="I16" s="71">
        <f t="shared" si="0"/>
        <v>17468.899999999998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>
        <f>+Payments!L126</f>
        <v>8541.3700000000008</v>
      </c>
      <c r="F19" s="71">
        <v>9000</v>
      </c>
      <c r="I19" s="71">
        <f t="shared" si="0"/>
        <v>-458.6299999999992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4000</v>
      </c>
      <c r="F21" s="71">
        <v>4000</v>
      </c>
      <c r="I21" s="71">
        <f t="shared" si="0"/>
        <v>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1684.72</v>
      </c>
      <c r="F23" s="71">
        <v>1600</v>
      </c>
      <c r="I23" s="71">
        <f t="shared" si="0"/>
        <v>84.720000000000027</v>
      </c>
      <c r="L23" s="71">
        <v>5808.59</v>
      </c>
    </row>
    <row r="24" spans="2:12" x14ac:dyDescent="0.2">
      <c r="B24" s="71" t="s">
        <v>37</v>
      </c>
      <c r="C24" s="106">
        <f>+Payments!K126</f>
        <v>310</v>
      </c>
      <c r="F24" s="71">
        <v>1000</v>
      </c>
      <c r="I24" s="71">
        <f t="shared" si="0"/>
        <v>-690</v>
      </c>
      <c r="L24" s="71">
        <v>1009.56</v>
      </c>
    </row>
    <row r="25" spans="2:12" x14ac:dyDescent="0.2">
      <c r="B25" s="71" t="s">
        <v>38</v>
      </c>
      <c r="C25" s="106">
        <f>+Payments!M126</f>
        <v>1020</v>
      </c>
      <c r="F25" s="71">
        <v>4000</v>
      </c>
      <c r="I25" s="71">
        <f t="shared" si="0"/>
        <v>-2980</v>
      </c>
      <c r="L25" s="71">
        <v>22158.32</v>
      </c>
    </row>
    <row r="26" spans="2:12" x14ac:dyDescent="0.2">
      <c r="B26" s="71" t="s">
        <v>91</v>
      </c>
      <c r="C26" s="106">
        <f>+Payments!N126</f>
        <v>1917.5</v>
      </c>
      <c r="F26" s="71"/>
      <c r="I26" s="71">
        <f t="shared" si="0"/>
        <v>1917.5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42495.4</v>
      </c>
      <c r="F28" s="72">
        <f>SUM(F15:F27)</f>
        <v>49600</v>
      </c>
      <c r="I28" s="72">
        <f>SUM(I15:I27)</f>
        <v>-7384.3600000000006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10225.769999999997</v>
      </c>
      <c r="D30" s="68"/>
      <c r="F30" s="73">
        <f>+F12-F28</f>
        <v>720</v>
      </c>
      <c r="I30" s="112">
        <f>+I12-I28</f>
        <v>9785.5300000000007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+Receipts!G73</f>
        <v>23050</v>
      </c>
      <c r="F37" s="71">
        <v>20000</v>
      </c>
      <c r="I37" s="71">
        <f>SUM(C37-F37)</f>
        <v>3050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23050</v>
      </c>
      <c r="F39" s="72">
        <f>SUM(F37:F38)</f>
        <v>20000</v>
      </c>
      <c r="I39" s="72">
        <f>SUM(I37:I38)</f>
        <v>3050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18137.82</v>
      </c>
      <c r="F42" s="71">
        <v>21000</v>
      </c>
      <c r="I42" s="71">
        <f>SUM(C42-F42)</f>
        <v>-2862.1800000000003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18137.82</v>
      </c>
      <c r="F45" s="72">
        <f>SUM(F42:G44)</f>
        <v>23000</v>
      </c>
      <c r="I45" s="72">
        <f>SUM(I42:J44)</f>
        <v>-4862.18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4912.18</v>
      </c>
      <c r="D47" s="68"/>
      <c r="F47" s="73">
        <f>+F39-F45</f>
        <v>-3000</v>
      </c>
      <c r="I47" s="73">
        <f>+I39-I45</f>
        <v>7912.18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97" t="s">
        <v>159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9"/>
    </row>
    <row r="52" spans="2:12" x14ac:dyDescent="0.2">
      <c r="B52" s="201"/>
      <c r="L52" s="247"/>
    </row>
    <row r="53" spans="2:12" x14ac:dyDescent="0.2">
      <c r="B53" s="201" t="s">
        <v>21</v>
      </c>
      <c r="C53" s="68">
        <f>+C12+C39</f>
        <v>75771.17</v>
      </c>
      <c r="F53" s="68">
        <f>+F12+F39</f>
        <v>70320</v>
      </c>
      <c r="I53" s="68">
        <f>+I12+I39</f>
        <v>5451.17</v>
      </c>
      <c r="L53" s="247">
        <f>+L12+L39</f>
        <v>82943.899999999994</v>
      </c>
    </row>
    <row r="54" spans="2:12" x14ac:dyDescent="0.2">
      <c r="B54" s="201" t="s">
        <v>23</v>
      </c>
      <c r="C54" s="68">
        <f>+C28+C45</f>
        <v>60633.22</v>
      </c>
      <c r="F54" s="68">
        <f>+F28+F45</f>
        <v>72600</v>
      </c>
      <c r="I54" s="68">
        <f>+I28+I45</f>
        <v>-12246.54</v>
      </c>
      <c r="L54" s="247">
        <f>+L28+L45</f>
        <v>93525.919999999984</v>
      </c>
    </row>
    <row r="55" spans="2:12" ht="12" thickBot="1" x14ac:dyDescent="0.25">
      <c r="B55" s="201" t="s">
        <v>160</v>
      </c>
      <c r="C55" s="248">
        <f>+C53-C54</f>
        <v>15137.949999999997</v>
      </c>
      <c r="F55" s="248">
        <f>+F53-F54</f>
        <v>-2280</v>
      </c>
      <c r="I55" s="248">
        <f>+I53-I54</f>
        <v>17697.71</v>
      </c>
      <c r="L55" s="249">
        <f>+L53-L54</f>
        <v>-10582.01999999999</v>
      </c>
    </row>
    <row r="56" spans="2:12" ht="12.75" thickTop="1" thickBot="1" x14ac:dyDescent="0.25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7"/>
    </row>
    <row r="59" spans="2:12" x14ac:dyDescent="0.2">
      <c r="B59" s="190"/>
      <c r="I59" s="113"/>
      <c r="L59" s="208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+Receipts!E73</f>
        <v>21384.559999999998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21384.559999999998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36314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36314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-14929.440000000002</v>
      </c>
      <c r="F71" s="72"/>
      <c r="I71" s="72"/>
      <c r="L71" s="193">
        <f>+L63-L69</f>
        <v>-73553.939999999988</v>
      </c>
    </row>
    <row r="72" spans="2:12" x14ac:dyDescent="0.2">
      <c r="B72" s="190"/>
      <c r="L72" s="205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6"/>
    </row>
    <row r="75" spans="2:12" ht="12" thickBot="1" x14ac:dyDescent="0.25"/>
    <row r="76" spans="2:12" x14ac:dyDescent="0.2">
      <c r="B76" s="335" t="s">
        <v>348</v>
      </c>
      <c r="C76" s="336"/>
      <c r="D76" s="336"/>
      <c r="E76" s="336"/>
      <c r="F76" s="336"/>
      <c r="G76" s="337"/>
    </row>
    <row r="77" spans="2:12" x14ac:dyDescent="0.2">
      <c r="B77" s="338"/>
      <c r="G77" s="339"/>
    </row>
    <row r="78" spans="2:12" x14ac:dyDescent="0.2">
      <c r="B78" s="338"/>
      <c r="C78" s="340" t="s">
        <v>347</v>
      </c>
      <c r="D78" s="340"/>
      <c r="E78" s="340"/>
      <c r="F78" s="340" t="s">
        <v>346</v>
      </c>
      <c r="G78" s="339"/>
    </row>
    <row r="79" spans="2:12" x14ac:dyDescent="0.2">
      <c r="B79" s="338" t="s">
        <v>46</v>
      </c>
      <c r="C79" s="68">
        <f>SUM(Receipts!E73:L73)</f>
        <v>94454.56</v>
      </c>
      <c r="F79" s="68">
        <f>SUM(Payments!E126:S126)</f>
        <v>96947.219999999987</v>
      </c>
      <c r="G79" s="339"/>
    </row>
    <row r="80" spans="2:12" x14ac:dyDescent="0.2">
      <c r="B80" s="338" t="s">
        <v>61</v>
      </c>
      <c r="C80" s="68">
        <f>SUM(CCLA!F33:H33)</f>
        <v>2677.94</v>
      </c>
      <c r="F80" s="68">
        <v>0</v>
      </c>
      <c r="G80" s="339"/>
    </row>
    <row r="81" spans="2:7" x14ac:dyDescent="0.2">
      <c r="B81" s="338" t="s">
        <v>342</v>
      </c>
      <c r="C81" s="68">
        <f>SUM('Deposit Acct'!G33:I33)</f>
        <v>23.229999999999997</v>
      </c>
      <c r="F81" s="68">
        <v>0</v>
      </c>
      <c r="G81" s="339"/>
    </row>
    <row r="82" spans="2:7" ht="12" thickBot="1" x14ac:dyDescent="0.25">
      <c r="B82" s="338"/>
      <c r="C82" s="333">
        <f>SUM(C79:C81)</f>
        <v>97155.73</v>
      </c>
      <c r="F82" s="333">
        <f>SUM(F79:F81)</f>
        <v>96947.219999999987</v>
      </c>
      <c r="G82" s="339"/>
    </row>
    <row r="83" spans="2:7" ht="12" thickTop="1" x14ac:dyDescent="0.2">
      <c r="B83" s="338"/>
      <c r="G83" s="339"/>
    </row>
    <row r="84" spans="2:7" x14ac:dyDescent="0.2">
      <c r="B84" s="338" t="s">
        <v>343</v>
      </c>
      <c r="G84" s="339"/>
    </row>
    <row r="85" spans="2:7" x14ac:dyDescent="0.2">
      <c r="B85" s="338" t="s">
        <v>344</v>
      </c>
      <c r="C85" s="68">
        <f>+C53</f>
        <v>75771.17</v>
      </c>
      <c r="F85" s="68">
        <f>+C54</f>
        <v>60633.22</v>
      </c>
      <c r="G85" s="339"/>
    </row>
    <row r="86" spans="2:7" x14ac:dyDescent="0.2">
      <c r="B86" s="338" t="s">
        <v>58</v>
      </c>
      <c r="C86" s="68">
        <f>+C61</f>
        <v>21384.559999999998</v>
      </c>
      <c r="F86" s="68">
        <f>+C69</f>
        <v>36314</v>
      </c>
      <c r="G86" s="339"/>
    </row>
    <row r="87" spans="2:7" ht="12" thickBot="1" x14ac:dyDescent="0.25">
      <c r="B87" s="338"/>
      <c r="C87" s="333">
        <f>SUM(C85:C86)</f>
        <v>97155.73</v>
      </c>
      <c r="F87" s="333">
        <f>SUM(F85:F86)</f>
        <v>96947.22</v>
      </c>
      <c r="G87" s="339"/>
    </row>
    <row r="88" spans="2:7" ht="12" thickTop="1" x14ac:dyDescent="0.2">
      <c r="B88" s="338"/>
      <c r="G88" s="339"/>
    </row>
    <row r="89" spans="2:7" ht="12" thickBot="1" x14ac:dyDescent="0.25">
      <c r="B89" s="338" t="s">
        <v>345</v>
      </c>
      <c r="C89" s="334">
        <f>+C82-C87</f>
        <v>0</v>
      </c>
      <c r="F89" s="334">
        <f>+F82-F87</f>
        <v>0</v>
      </c>
      <c r="G89" s="339"/>
    </row>
    <row r="90" spans="2:7" ht="12.75" thickTop="1" thickBot="1" x14ac:dyDescent="0.25">
      <c r="B90" s="341"/>
      <c r="C90" s="342"/>
      <c r="D90" s="342"/>
      <c r="E90" s="342"/>
      <c r="F90" s="342"/>
      <c r="G90" s="343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AD3-4959-4F8A-A65A-DC9EDB99E100}">
  <sheetPr>
    <tabColor rgb="FFFF0000"/>
  </sheetPr>
  <dimension ref="B1:X92"/>
  <sheetViews>
    <sheetView topLeftCell="A7" workbookViewId="0">
      <selection activeCell="L71" sqref="L7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/>
    <col min="7" max="9" width="1.5703125" style="68" customWidth="1"/>
    <col min="10" max="10" width="9.7109375" style="68" bestFit="1" customWidth="1"/>
    <col min="11" max="11" width="1.42578125" style="68" customWidth="1"/>
    <col min="12" max="12" width="42.28515625" style="68" bestFit="1" customWidth="1"/>
    <col min="13" max="13" width="2.140625" style="68" customWidth="1"/>
    <col min="14" max="14" width="1.5703125" style="68" customWidth="1"/>
    <col min="15" max="16" width="9.140625" style="68"/>
    <col min="17" max="17" width="21.42578125" style="68" bestFit="1" customWidth="1"/>
    <col min="18" max="18" width="9.140625" style="68"/>
    <col min="19" max="19" width="1.28515625" style="68" customWidth="1"/>
    <col min="20" max="20" width="9.140625" style="68"/>
    <col min="21" max="21" width="1.42578125" style="68" customWidth="1"/>
    <col min="22" max="22" width="9.140625" style="68"/>
    <col min="23" max="23" width="1.42578125" style="68" customWidth="1"/>
    <col min="24" max="16384" width="9.140625" style="68"/>
  </cols>
  <sheetData>
    <row r="1" spans="2:13" ht="20.25" customHeight="1" x14ac:dyDescent="0.2">
      <c r="B1" s="405" t="s">
        <v>328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2:13" s="67" customFormat="1" ht="12" thickBot="1" x14ac:dyDescent="0.25"/>
    <row r="3" spans="2:13" ht="12" thickTop="1" x14ac:dyDescent="0.2">
      <c r="C3" s="406" t="s">
        <v>319</v>
      </c>
      <c r="E3" s="317"/>
      <c r="F3" s="408" t="s">
        <v>317</v>
      </c>
      <c r="G3" s="303"/>
      <c r="H3" s="316"/>
      <c r="I3" s="305"/>
      <c r="J3" s="403" t="s">
        <v>318</v>
      </c>
      <c r="K3" s="403"/>
      <c r="L3" s="403"/>
      <c r="M3" s="404"/>
    </row>
    <row r="4" spans="2:13" x14ac:dyDescent="0.2">
      <c r="C4" s="407"/>
      <c r="D4" s="179"/>
      <c r="E4" s="179"/>
      <c r="F4" s="407"/>
      <c r="G4" s="179"/>
      <c r="H4" s="315"/>
      <c r="I4" s="306"/>
      <c r="J4" s="78"/>
      <c r="M4" s="307"/>
    </row>
    <row r="5" spans="2:13" x14ac:dyDescent="0.2">
      <c r="B5" s="318" t="s">
        <v>99</v>
      </c>
      <c r="C5" s="105"/>
      <c r="D5" s="314"/>
      <c r="E5" s="314"/>
      <c r="F5" s="70"/>
      <c r="G5" s="314"/>
      <c r="I5" s="308"/>
      <c r="J5" s="70"/>
      <c r="M5" s="307"/>
    </row>
    <row r="6" spans="2:13" x14ac:dyDescent="0.2">
      <c r="B6" s="106"/>
      <c r="C6" s="106"/>
      <c r="F6" s="71"/>
      <c r="I6" s="308"/>
      <c r="J6" s="71"/>
      <c r="M6" s="307"/>
    </row>
    <row r="7" spans="2:13" x14ac:dyDescent="0.2">
      <c r="B7" s="106" t="s">
        <v>363</v>
      </c>
      <c r="C7" s="106"/>
      <c r="F7" s="71"/>
      <c r="I7" s="308"/>
      <c r="J7" s="71"/>
      <c r="M7" s="307"/>
    </row>
    <row r="8" spans="2:13" x14ac:dyDescent="0.2">
      <c r="B8" s="106" t="s">
        <v>31</v>
      </c>
      <c r="C8" s="106">
        <f>+Receipts!F73</f>
        <v>50000</v>
      </c>
      <c r="F8" s="71">
        <v>50000</v>
      </c>
      <c r="I8" s="308"/>
      <c r="J8" s="71">
        <v>51500</v>
      </c>
      <c r="L8" s="68" t="s">
        <v>321</v>
      </c>
      <c r="M8" s="307"/>
    </row>
    <row r="9" spans="2:13" x14ac:dyDescent="0.2">
      <c r="B9" s="106" t="s">
        <v>32</v>
      </c>
      <c r="C9" s="71">
        <f>SUM('Deposit Acct'!G33+CCLA!F33)</f>
        <v>2701.17</v>
      </c>
      <c r="F9" s="71">
        <v>2800</v>
      </c>
      <c r="I9" s="308"/>
      <c r="J9" s="71">
        <v>1000</v>
      </c>
      <c r="L9" s="68" t="s">
        <v>332</v>
      </c>
      <c r="M9" s="307"/>
    </row>
    <row r="10" spans="2:13" x14ac:dyDescent="0.2">
      <c r="B10" s="13" t="s">
        <v>254</v>
      </c>
      <c r="C10" s="71">
        <f>+Receipts!H73</f>
        <v>20</v>
      </c>
      <c r="F10" s="71">
        <v>20</v>
      </c>
      <c r="I10" s="308"/>
      <c r="J10" s="71"/>
      <c r="M10" s="307"/>
    </row>
    <row r="11" spans="2:13" x14ac:dyDescent="0.2">
      <c r="B11" s="106" t="s">
        <v>22</v>
      </c>
      <c r="C11" s="72">
        <f>SUM(C8:C10)</f>
        <v>52721.17</v>
      </c>
      <c r="F11" s="72">
        <f>SUM(F8:F10)</f>
        <v>52820</v>
      </c>
      <c r="I11" s="308"/>
      <c r="J11" s="72">
        <f>SUM(J8:J10)</f>
        <v>52500</v>
      </c>
      <c r="M11" s="307"/>
    </row>
    <row r="12" spans="2:13" x14ac:dyDescent="0.2">
      <c r="B12" s="106"/>
      <c r="C12" s="106"/>
      <c r="F12" s="71"/>
      <c r="I12" s="308"/>
      <c r="J12" s="71"/>
      <c r="M12" s="307"/>
    </row>
    <row r="13" spans="2:13" x14ac:dyDescent="0.2">
      <c r="B13" s="106" t="s">
        <v>364</v>
      </c>
      <c r="C13" s="106"/>
      <c r="F13" s="71"/>
      <c r="I13" s="308"/>
      <c r="J13" s="71"/>
      <c r="M13" s="307"/>
    </row>
    <row r="14" spans="2:13" x14ac:dyDescent="0.2">
      <c r="B14" s="106" t="s">
        <v>24</v>
      </c>
      <c r="C14" s="106">
        <f>+Payments!E126</f>
        <v>2905.0499999999997</v>
      </c>
      <c r="F14" s="71">
        <v>4000</v>
      </c>
      <c r="I14" s="308"/>
      <c r="J14" s="71">
        <v>5000</v>
      </c>
      <c r="L14" s="68" t="s">
        <v>327</v>
      </c>
      <c r="M14" s="307"/>
    </row>
    <row r="15" spans="2:13" x14ac:dyDescent="0.2">
      <c r="B15" s="106" t="s">
        <v>6</v>
      </c>
      <c r="C15" s="106">
        <f>+Payments!F126</f>
        <v>17468.899999999998</v>
      </c>
      <c r="F15" s="71">
        <v>19560</v>
      </c>
      <c r="I15" s="308"/>
      <c r="J15" s="71">
        <v>20538</v>
      </c>
      <c r="L15" s="68" t="s">
        <v>322</v>
      </c>
      <c r="M15" s="307"/>
    </row>
    <row r="16" spans="2:13" x14ac:dyDescent="0.2">
      <c r="B16" s="106" t="s">
        <v>7</v>
      </c>
      <c r="C16" s="106">
        <f>+Payments!G126</f>
        <v>1918.1</v>
      </c>
      <c r="F16" s="71">
        <v>1918</v>
      </c>
      <c r="I16" s="308"/>
      <c r="J16" s="71">
        <v>2000</v>
      </c>
      <c r="M16" s="307"/>
    </row>
    <row r="17" spans="2:13" x14ac:dyDescent="0.2">
      <c r="B17" s="106"/>
      <c r="C17" s="106"/>
      <c r="F17" s="71"/>
      <c r="I17" s="308"/>
      <c r="J17" s="71"/>
      <c r="M17" s="307"/>
    </row>
    <row r="18" spans="2:13" x14ac:dyDescent="0.2">
      <c r="B18" s="106" t="s">
        <v>10</v>
      </c>
      <c r="C18" s="106">
        <f>+Payments!L126</f>
        <v>8541.3700000000008</v>
      </c>
      <c r="F18" s="71">
        <v>8541</v>
      </c>
      <c r="I18" s="308"/>
      <c r="J18" s="71">
        <v>4000</v>
      </c>
      <c r="L18" s="68" t="s">
        <v>323</v>
      </c>
      <c r="M18" s="307"/>
    </row>
    <row r="19" spans="2:13" x14ac:dyDescent="0.2">
      <c r="B19" s="106" t="s">
        <v>25</v>
      </c>
      <c r="C19" s="106">
        <f>+Payments!P126</f>
        <v>2450</v>
      </c>
      <c r="F19" s="71">
        <v>3500</v>
      </c>
      <c r="I19" s="308"/>
      <c r="J19" s="71">
        <v>6000</v>
      </c>
      <c r="M19" s="307"/>
    </row>
    <row r="20" spans="2:13" ht="12.75" customHeight="1" x14ac:dyDescent="0.2">
      <c r="B20" s="106" t="s">
        <v>33</v>
      </c>
      <c r="C20" s="106">
        <f>+Payments!Q126</f>
        <v>4000</v>
      </c>
      <c r="F20" s="71">
        <v>4000</v>
      </c>
      <c r="I20" s="308"/>
      <c r="J20" s="71">
        <v>4000</v>
      </c>
      <c r="M20" s="307"/>
    </row>
    <row r="21" spans="2:13" ht="12.75" customHeight="1" x14ac:dyDescent="0.2">
      <c r="B21" s="106" t="s">
        <v>172</v>
      </c>
      <c r="C21" s="106">
        <f>+Payments!R126</f>
        <v>279.76</v>
      </c>
      <c r="F21" s="71">
        <v>280</v>
      </c>
      <c r="I21" s="308"/>
      <c r="J21" s="71"/>
      <c r="M21" s="307"/>
    </row>
    <row r="22" spans="2:13" x14ac:dyDescent="0.2">
      <c r="B22" s="106" t="s">
        <v>36</v>
      </c>
      <c r="C22" s="106">
        <f>+Payments!J126</f>
        <v>1684.72</v>
      </c>
      <c r="F22" s="71">
        <v>1685</v>
      </c>
      <c r="I22" s="308"/>
      <c r="J22" s="71"/>
      <c r="M22" s="307"/>
    </row>
    <row r="23" spans="2:13" x14ac:dyDescent="0.2">
      <c r="B23" s="106" t="s">
        <v>37</v>
      </c>
      <c r="C23" s="106">
        <f>+Payments!K126</f>
        <v>310</v>
      </c>
      <c r="F23" s="71">
        <v>500</v>
      </c>
      <c r="I23" s="308"/>
      <c r="J23" s="71">
        <v>4000</v>
      </c>
      <c r="L23" s="68" t="s">
        <v>324</v>
      </c>
      <c r="M23" s="307"/>
    </row>
    <row r="24" spans="2:13" x14ac:dyDescent="0.2">
      <c r="B24" s="106" t="s">
        <v>38</v>
      </c>
      <c r="C24" s="106">
        <f>+Payments!M126</f>
        <v>1020</v>
      </c>
      <c r="F24" s="71">
        <v>1020</v>
      </c>
      <c r="I24" s="308"/>
      <c r="J24" s="71">
        <v>850</v>
      </c>
      <c r="L24" s="68" t="s">
        <v>330</v>
      </c>
      <c r="M24" s="307"/>
    </row>
    <row r="25" spans="2:13" x14ac:dyDescent="0.2">
      <c r="B25" s="106" t="s">
        <v>91</v>
      </c>
      <c r="C25" s="106">
        <f>+Payments!N126</f>
        <v>1917.5</v>
      </c>
      <c r="F25" s="71">
        <v>1918</v>
      </c>
      <c r="I25" s="308"/>
      <c r="J25" s="71">
        <v>4000</v>
      </c>
      <c r="L25" s="68" t="s">
        <v>333</v>
      </c>
      <c r="M25" s="307"/>
    </row>
    <row r="26" spans="2:13" x14ac:dyDescent="0.2">
      <c r="B26" s="106"/>
      <c r="C26" s="106"/>
      <c r="F26" s="71"/>
      <c r="I26" s="308"/>
      <c r="J26" s="71"/>
      <c r="M26" s="307"/>
    </row>
    <row r="27" spans="2:13" x14ac:dyDescent="0.2">
      <c r="B27" s="106" t="s">
        <v>22</v>
      </c>
      <c r="C27" s="107">
        <f>SUM(C14:C26)</f>
        <v>42495.4</v>
      </c>
      <c r="F27" s="72">
        <f>SUM(F14:F26)</f>
        <v>46922</v>
      </c>
      <c r="I27" s="308"/>
      <c r="J27" s="72">
        <f>SUM(J14:J26)</f>
        <v>50388</v>
      </c>
      <c r="M27" s="307"/>
    </row>
    <row r="28" spans="2:13" ht="12" thickBot="1" x14ac:dyDescent="0.25">
      <c r="B28" s="106"/>
      <c r="C28" s="106"/>
      <c r="F28" s="71"/>
      <c r="I28" s="308"/>
      <c r="J28" s="71"/>
      <c r="M28" s="307"/>
    </row>
    <row r="29" spans="2:13" s="67" customFormat="1" ht="12" thickBot="1" x14ac:dyDescent="0.25">
      <c r="B29" s="318" t="s">
        <v>106</v>
      </c>
      <c r="C29" s="73">
        <f>+C11-C27</f>
        <v>10225.769999999997</v>
      </c>
      <c r="D29" s="68"/>
      <c r="F29" s="73">
        <f>+F11-F27</f>
        <v>5898</v>
      </c>
      <c r="I29" s="309"/>
      <c r="J29" s="112">
        <f>+J11-J27</f>
        <v>2112</v>
      </c>
      <c r="M29" s="310"/>
    </row>
    <row r="30" spans="2:13" s="67" customFormat="1" x14ac:dyDescent="0.2">
      <c r="I30" s="309"/>
      <c r="M30" s="310"/>
    </row>
    <row r="31" spans="2:13" s="67" customFormat="1" x14ac:dyDescent="0.2">
      <c r="I31" s="309"/>
      <c r="M31" s="310"/>
    </row>
    <row r="32" spans="2:13" x14ac:dyDescent="0.2">
      <c r="I32" s="308"/>
      <c r="M32" s="307"/>
    </row>
    <row r="33" spans="2:13" x14ac:dyDescent="0.2">
      <c r="B33" s="319" t="s">
        <v>100</v>
      </c>
      <c r="I33" s="308"/>
      <c r="M33" s="307"/>
    </row>
    <row r="34" spans="2:13" x14ac:dyDescent="0.2">
      <c r="I34" s="308"/>
      <c r="M34" s="307"/>
    </row>
    <row r="35" spans="2:13" x14ac:dyDescent="0.2">
      <c r="B35" s="106" t="s">
        <v>363</v>
      </c>
      <c r="C35" s="77"/>
      <c r="F35" s="77"/>
      <c r="I35" s="308"/>
      <c r="J35" s="77"/>
      <c r="M35" s="307"/>
    </row>
    <row r="36" spans="2:13" x14ac:dyDescent="0.2">
      <c r="B36" s="68" t="s">
        <v>101</v>
      </c>
      <c r="C36" s="71">
        <f>+Receipts!G73-C37</f>
        <v>22050</v>
      </c>
      <c r="F36" s="71">
        <v>16500</v>
      </c>
      <c r="I36" s="308"/>
      <c r="J36" s="71">
        <v>19000</v>
      </c>
      <c r="L36" s="68" t="s">
        <v>325</v>
      </c>
      <c r="M36" s="307"/>
    </row>
    <row r="37" spans="2:13" x14ac:dyDescent="0.2">
      <c r="B37" s="68" t="s">
        <v>320</v>
      </c>
      <c r="C37" s="71">
        <v>1000</v>
      </c>
      <c r="F37" s="71">
        <v>1000</v>
      </c>
      <c r="I37" s="308"/>
      <c r="J37" s="71"/>
      <c r="M37" s="307"/>
    </row>
    <row r="38" spans="2:13" x14ac:dyDescent="0.2">
      <c r="B38" s="68" t="s">
        <v>22</v>
      </c>
      <c r="C38" s="72">
        <f>SUM(C36:C37)</f>
        <v>23050</v>
      </c>
      <c r="F38" s="72">
        <f>SUM(F36:F37)</f>
        <v>17500</v>
      </c>
      <c r="I38" s="308"/>
      <c r="J38" s="72">
        <f>SUM(J36:J37)</f>
        <v>19000</v>
      </c>
      <c r="M38" s="307"/>
    </row>
    <row r="39" spans="2:13" x14ac:dyDescent="0.2">
      <c r="C39" s="71"/>
      <c r="F39" s="71"/>
      <c r="I39" s="308"/>
      <c r="J39" s="71"/>
      <c r="M39" s="307"/>
    </row>
    <row r="40" spans="2:13" x14ac:dyDescent="0.2">
      <c r="B40" s="106" t="s">
        <v>364</v>
      </c>
      <c r="C40" s="71"/>
      <c r="F40" s="71"/>
      <c r="I40" s="308"/>
      <c r="J40" s="71"/>
      <c r="M40" s="307"/>
    </row>
    <row r="41" spans="2:13" x14ac:dyDescent="0.2">
      <c r="B41" s="320" t="s">
        <v>34</v>
      </c>
      <c r="C41" s="71">
        <f>+Payments!H126</f>
        <v>18137.82</v>
      </c>
      <c r="F41" s="71">
        <v>21000</v>
      </c>
      <c r="I41" s="308"/>
      <c r="J41" s="71">
        <v>21000</v>
      </c>
      <c r="L41" s="68" t="s">
        <v>326</v>
      </c>
      <c r="M41" s="307"/>
    </row>
    <row r="42" spans="2:13" x14ac:dyDescent="0.2">
      <c r="B42" s="320" t="s">
        <v>35</v>
      </c>
      <c r="C42" s="71">
        <f>+Payments!I126</f>
        <v>0</v>
      </c>
      <c r="F42" s="71">
        <v>2000</v>
      </c>
      <c r="I42" s="308"/>
      <c r="J42" s="71">
        <v>3000</v>
      </c>
      <c r="L42" s="68" t="s">
        <v>331</v>
      </c>
      <c r="M42" s="307"/>
    </row>
    <row r="43" spans="2:13" x14ac:dyDescent="0.2">
      <c r="C43" s="71"/>
      <c r="F43" s="71"/>
      <c r="I43" s="308"/>
      <c r="J43" s="71"/>
      <c r="M43" s="307"/>
    </row>
    <row r="44" spans="2:13" x14ac:dyDescent="0.2">
      <c r="B44" s="68" t="s">
        <v>22</v>
      </c>
      <c r="C44" s="72">
        <f>SUM(C41:D43)</f>
        <v>18137.82</v>
      </c>
      <c r="F44" s="72">
        <f>SUM(F41:G43)</f>
        <v>23000</v>
      </c>
      <c r="I44" s="308"/>
      <c r="J44" s="72">
        <f>SUM(J41:K43)</f>
        <v>24000</v>
      </c>
      <c r="M44" s="307"/>
    </row>
    <row r="45" spans="2:13" ht="12" thickBot="1" x14ac:dyDescent="0.25">
      <c r="C45" s="71"/>
      <c r="F45" s="71"/>
      <c r="I45" s="308"/>
      <c r="J45" s="71"/>
      <c r="M45" s="307"/>
    </row>
    <row r="46" spans="2:13" s="67" customFormat="1" ht="12" thickBot="1" x14ac:dyDescent="0.25">
      <c r="B46" s="319" t="s">
        <v>105</v>
      </c>
      <c r="C46" s="73">
        <f>+C38-C44</f>
        <v>4912.18</v>
      </c>
      <c r="D46" s="68"/>
      <c r="F46" s="73">
        <f>+F38-F44</f>
        <v>-5500</v>
      </c>
      <c r="I46" s="309"/>
      <c r="J46" s="73">
        <f>+J38-J44</f>
        <v>-5000</v>
      </c>
      <c r="M46" s="310"/>
    </row>
    <row r="47" spans="2:13" x14ac:dyDescent="0.2">
      <c r="I47" s="308"/>
      <c r="M47" s="307"/>
    </row>
    <row r="48" spans="2:13" x14ac:dyDescent="0.2">
      <c r="I48" s="308"/>
      <c r="M48" s="307"/>
    </row>
    <row r="49" spans="2:13" x14ac:dyDescent="0.2">
      <c r="H49" s="307"/>
      <c r="I49" s="308"/>
      <c r="M49" s="307"/>
    </row>
    <row r="50" spans="2:13" x14ac:dyDescent="0.2">
      <c r="B50" s="304" t="s">
        <v>329</v>
      </c>
      <c r="C50" s="304"/>
      <c r="D50" s="304"/>
      <c r="E50" s="304"/>
      <c r="F50" s="304"/>
      <c r="G50" s="304"/>
      <c r="H50" s="321"/>
      <c r="I50" s="308"/>
      <c r="M50" s="307"/>
    </row>
    <row r="51" spans="2:13" x14ac:dyDescent="0.2">
      <c r="H51" s="307"/>
      <c r="I51" s="308"/>
      <c r="M51" s="307"/>
    </row>
    <row r="52" spans="2:13" x14ac:dyDescent="0.2">
      <c r="B52" s="106" t="s">
        <v>363</v>
      </c>
      <c r="C52" s="77">
        <f>+C11+C38</f>
        <v>75771.17</v>
      </c>
      <c r="F52" s="77">
        <f>+F11+F38</f>
        <v>70320</v>
      </c>
      <c r="H52" s="307"/>
      <c r="I52" s="308"/>
      <c r="J52" s="77">
        <f>+J11+J38</f>
        <v>71500</v>
      </c>
      <c r="M52" s="307"/>
    </row>
    <row r="53" spans="2:13" x14ac:dyDescent="0.2">
      <c r="B53" s="106" t="s">
        <v>364</v>
      </c>
      <c r="C53" s="177">
        <f>+C27+C44</f>
        <v>60633.22</v>
      </c>
      <c r="F53" s="177">
        <f>+F27+F44</f>
        <v>69922</v>
      </c>
      <c r="H53" s="307"/>
      <c r="I53" s="308"/>
      <c r="J53" s="177">
        <f>+J27+J44</f>
        <v>74388</v>
      </c>
      <c r="M53" s="307"/>
    </row>
    <row r="54" spans="2:13" ht="8.25" customHeight="1" thickBot="1" x14ac:dyDescent="0.25">
      <c r="C54" s="71"/>
      <c r="F54" s="71"/>
      <c r="H54" s="307"/>
      <c r="I54" s="308"/>
      <c r="J54" s="71"/>
      <c r="M54" s="307"/>
    </row>
    <row r="55" spans="2:13" ht="12" thickBot="1" x14ac:dyDescent="0.25">
      <c r="B55" s="319" t="s">
        <v>366</v>
      </c>
      <c r="C55" s="73">
        <f>+C52-C53</f>
        <v>15137.949999999997</v>
      </c>
      <c r="F55" s="73">
        <f>+F52-F53</f>
        <v>398</v>
      </c>
      <c r="H55" s="307"/>
      <c r="I55" s="308"/>
      <c r="J55" s="73">
        <f>+J52-J53</f>
        <v>-2888</v>
      </c>
      <c r="M55" s="307"/>
    </row>
    <row r="56" spans="2:13" x14ac:dyDescent="0.2">
      <c r="H56" s="307"/>
      <c r="I56" s="308"/>
      <c r="M56" s="307"/>
    </row>
    <row r="57" spans="2:13" ht="5.25" customHeight="1" thickBot="1" x14ac:dyDescent="0.25">
      <c r="I57" s="311"/>
      <c r="J57" s="312"/>
      <c r="K57" s="312"/>
      <c r="L57" s="312"/>
      <c r="M57" s="313"/>
    </row>
    <row r="58" spans="2:13" ht="12" thickTop="1" x14ac:dyDescent="0.2"/>
    <row r="60" spans="2:13" x14ac:dyDescent="0.2">
      <c r="B60" s="109" t="s">
        <v>58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3" x14ac:dyDescent="0.2">
      <c r="B61" s="69"/>
      <c r="J61" s="113"/>
      <c r="K61" s="106"/>
    </row>
    <row r="62" spans="2:13" x14ac:dyDescent="0.2">
      <c r="B62" s="69" t="s">
        <v>363</v>
      </c>
      <c r="C62" s="77"/>
      <c r="F62" s="77"/>
      <c r="J62" s="77"/>
      <c r="K62" s="106"/>
    </row>
    <row r="63" spans="2:13" x14ac:dyDescent="0.2">
      <c r="B63" s="69" t="s">
        <v>102</v>
      </c>
      <c r="C63" s="71">
        <f>+Receipts!E73</f>
        <v>21384.559999999998</v>
      </c>
      <c r="F63" s="71">
        <v>22000</v>
      </c>
      <c r="J63" s="71">
        <v>0</v>
      </c>
      <c r="K63" s="106"/>
    </row>
    <row r="64" spans="2:13" x14ac:dyDescent="0.2">
      <c r="B64" s="69" t="s">
        <v>98</v>
      </c>
      <c r="C64" s="71"/>
      <c r="F64" s="71"/>
      <c r="J64" s="71"/>
      <c r="K64" s="106"/>
    </row>
    <row r="65" spans="2:11" x14ac:dyDescent="0.2">
      <c r="B65" s="69" t="s">
        <v>22</v>
      </c>
      <c r="C65" s="72">
        <f>SUM(C63:C64)</f>
        <v>21384.559999999998</v>
      </c>
      <c r="F65" s="72">
        <f>SUM(F63:F64)</f>
        <v>22000</v>
      </c>
      <c r="J65" s="72">
        <f>SUM(J63:J64)</f>
        <v>0</v>
      </c>
      <c r="K65" s="106"/>
    </row>
    <row r="66" spans="2:11" x14ac:dyDescent="0.2">
      <c r="B66" s="69"/>
      <c r="C66" s="71"/>
      <c r="F66" s="71"/>
      <c r="J66" s="71"/>
      <c r="K66" s="106"/>
    </row>
    <row r="67" spans="2:11" x14ac:dyDescent="0.2">
      <c r="B67" s="69" t="s">
        <v>364</v>
      </c>
      <c r="C67" s="71"/>
      <c r="F67" s="71"/>
      <c r="J67" s="71"/>
      <c r="K67" s="106"/>
    </row>
    <row r="68" spans="2:11" x14ac:dyDescent="0.2">
      <c r="B68" s="75" t="s">
        <v>103</v>
      </c>
      <c r="C68" s="71">
        <f>+Payments!O126</f>
        <v>36314</v>
      </c>
      <c r="F68" s="71">
        <v>35000</v>
      </c>
      <c r="J68" s="71">
        <v>100000</v>
      </c>
      <c r="K68" s="106"/>
    </row>
    <row r="69" spans="2:11" x14ac:dyDescent="0.2">
      <c r="B69" s="75" t="s">
        <v>98</v>
      </c>
      <c r="C69" s="71"/>
      <c r="F69" s="71"/>
      <c r="J69" s="71"/>
      <c r="K69" s="106"/>
    </row>
    <row r="70" spans="2:11" x14ac:dyDescent="0.2">
      <c r="B70" s="69"/>
      <c r="C70" s="71"/>
      <c r="F70" s="71"/>
      <c r="J70" s="71"/>
      <c r="K70" s="106"/>
    </row>
    <row r="71" spans="2:11" x14ac:dyDescent="0.2">
      <c r="B71" s="69" t="s">
        <v>22</v>
      </c>
      <c r="C71" s="72">
        <f>SUM(C68:D70)</f>
        <v>36314</v>
      </c>
      <c r="F71" s="72">
        <f>SUM(F68:G70)</f>
        <v>35000</v>
      </c>
      <c r="J71" s="72">
        <f>SUM(J68:K70)</f>
        <v>100000</v>
      </c>
      <c r="K71" s="106"/>
    </row>
    <row r="72" spans="2:11" x14ac:dyDescent="0.2">
      <c r="B72" s="69"/>
      <c r="C72" s="71"/>
      <c r="F72" s="71"/>
      <c r="J72" s="71"/>
      <c r="K72" s="106"/>
    </row>
    <row r="73" spans="2:11" x14ac:dyDescent="0.2">
      <c r="B73" s="79" t="s">
        <v>107</v>
      </c>
      <c r="C73" s="72">
        <f>+C65-C71</f>
        <v>-14929.440000000002</v>
      </c>
      <c r="F73" s="72">
        <f>+F65-F71</f>
        <v>-13000</v>
      </c>
      <c r="J73" s="72">
        <f>+J65-J71</f>
        <v>-100000</v>
      </c>
      <c r="K73" s="106"/>
    </row>
    <row r="74" spans="2:11" x14ac:dyDescent="0.2">
      <c r="B74" s="69"/>
      <c r="K74" s="106"/>
    </row>
    <row r="75" spans="2:11" x14ac:dyDescent="0.2">
      <c r="B75" s="74"/>
      <c r="C75" s="113"/>
      <c r="D75" s="113"/>
      <c r="E75" s="113"/>
      <c r="F75" s="113"/>
      <c r="G75" s="113"/>
      <c r="H75" s="113"/>
      <c r="I75" s="113"/>
      <c r="J75" s="113"/>
      <c r="K75" s="114"/>
    </row>
    <row r="81" spans="2:24" x14ac:dyDescent="0.2">
      <c r="B81" s="68" t="s">
        <v>42</v>
      </c>
      <c r="Q81" s="68" t="s">
        <v>365</v>
      </c>
    </row>
    <row r="82" spans="2:24" ht="12" thickBot="1" x14ac:dyDescent="0.25"/>
    <row r="83" spans="2:24" ht="13.5" customHeight="1" thickTop="1" x14ac:dyDescent="0.2">
      <c r="C83" s="68" t="s">
        <v>334</v>
      </c>
      <c r="F83" s="68" t="s">
        <v>316</v>
      </c>
      <c r="J83" s="68" t="s">
        <v>354</v>
      </c>
      <c r="L83" s="68" t="s">
        <v>355</v>
      </c>
      <c r="Q83" s="400" t="s">
        <v>349</v>
      </c>
      <c r="R83" s="401"/>
      <c r="S83" s="401"/>
      <c r="T83" s="401"/>
      <c r="U83" s="401"/>
      <c r="V83" s="401"/>
      <c r="W83" s="401"/>
      <c r="X83" s="402"/>
    </row>
    <row r="84" spans="2:24" x14ac:dyDescent="0.2">
      <c r="Q84" s="358"/>
      <c r="X84" s="365"/>
    </row>
    <row r="85" spans="2:24" x14ac:dyDescent="0.2">
      <c r="B85" s="68" t="s">
        <v>353</v>
      </c>
      <c r="C85" s="351">
        <v>37120.040000000008</v>
      </c>
      <c r="F85" s="351">
        <f>+F55</f>
        <v>398</v>
      </c>
      <c r="J85" s="351">
        <f>+J55</f>
        <v>-2888</v>
      </c>
      <c r="L85" s="354">
        <f>SUM(C85:J85)</f>
        <v>34630.040000000008</v>
      </c>
      <c r="Q85" s="358"/>
      <c r="R85" s="302" t="s">
        <v>361</v>
      </c>
      <c r="S85" s="302"/>
      <c r="T85" s="302" t="s">
        <v>316</v>
      </c>
      <c r="U85" s="302"/>
      <c r="V85" s="302" t="s">
        <v>354</v>
      </c>
      <c r="W85" s="302"/>
      <c r="X85" s="359" t="s">
        <v>362</v>
      </c>
    </row>
    <row r="86" spans="2:24" x14ac:dyDescent="0.2">
      <c r="B86" s="68" t="s">
        <v>352</v>
      </c>
      <c r="C86" s="351">
        <v>6000</v>
      </c>
      <c r="F86" s="351"/>
      <c r="J86" s="351">
        <v>-6000</v>
      </c>
      <c r="L86" s="354">
        <f>SUM(C86:J86)</f>
        <v>0</v>
      </c>
      <c r="Q86" s="358"/>
      <c r="R86" s="302" t="s">
        <v>359</v>
      </c>
      <c r="S86" s="302"/>
      <c r="T86" s="302" t="s">
        <v>359</v>
      </c>
      <c r="U86" s="302"/>
      <c r="V86" s="302" t="s">
        <v>360</v>
      </c>
      <c r="W86" s="302"/>
      <c r="X86" s="359" t="s">
        <v>360</v>
      </c>
    </row>
    <row r="87" spans="2:24" x14ac:dyDescent="0.2">
      <c r="B87" s="68" t="s">
        <v>46</v>
      </c>
      <c r="C87" s="352">
        <f>SUM(C85:C86)</f>
        <v>43120.040000000008</v>
      </c>
      <c r="F87" s="352">
        <f>SUM(F85:F86)</f>
        <v>398</v>
      </c>
      <c r="J87" s="352">
        <f>SUM(J85:J86)</f>
        <v>-8888</v>
      </c>
      <c r="L87" s="355">
        <f>SUM(L85:L86)</f>
        <v>34630.040000000008</v>
      </c>
      <c r="Q87" s="358"/>
      <c r="R87" s="302"/>
      <c r="S87" s="302"/>
      <c r="T87" s="302"/>
      <c r="U87" s="302"/>
      <c r="V87" s="302"/>
      <c r="W87" s="302"/>
      <c r="X87" s="359"/>
    </row>
    <row r="88" spans="2:24" x14ac:dyDescent="0.2">
      <c r="B88" s="68" t="s">
        <v>58</v>
      </c>
      <c r="C88" s="351">
        <v>216366.18000000002</v>
      </c>
      <c r="F88" s="351">
        <f>+F73</f>
        <v>-13000</v>
      </c>
      <c r="J88" s="351">
        <f>+J73</f>
        <v>-100000</v>
      </c>
      <c r="L88" s="354">
        <f>SUM(C88:J88)</f>
        <v>103366.18000000002</v>
      </c>
      <c r="Q88" s="358" t="s">
        <v>357</v>
      </c>
      <c r="R88" s="314">
        <v>37120.040000000008</v>
      </c>
      <c r="S88" s="314"/>
      <c r="T88" s="314">
        <v>398</v>
      </c>
      <c r="U88" s="314"/>
      <c r="V88" s="314">
        <v>-2888</v>
      </c>
      <c r="W88" s="314"/>
      <c r="X88" s="360">
        <f>SUM(R88:V88)</f>
        <v>34630.040000000008</v>
      </c>
    </row>
    <row r="89" spans="2:24" ht="12" thickBot="1" x14ac:dyDescent="0.25">
      <c r="B89" s="68" t="s">
        <v>350</v>
      </c>
      <c r="C89" s="353">
        <f>SUM(C87:C88)</f>
        <v>259486.22000000003</v>
      </c>
      <c r="F89" s="353">
        <f>SUM(F87:F88)</f>
        <v>-12602</v>
      </c>
      <c r="J89" s="353">
        <f>SUM(J87:J88)</f>
        <v>-108888</v>
      </c>
      <c r="L89" s="356">
        <f>SUM(L87:L88)</f>
        <v>137996.22000000003</v>
      </c>
      <c r="Q89" s="358" t="s">
        <v>358</v>
      </c>
      <c r="R89" s="314">
        <v>6000</v>
      </c>
      <c r="S89" s="314"/>
      <c r="T89" s="314"/>
      <c r="U89" s="314"/>
      <c r="V89" s="314">
        <v>-6000</v>
      </c>
      <c r="W89" s="314"/>
      <c r="X89" s="360">
        <f>SUM(R89:V89)</f>
        <v>0</v>
      </c>
    </row>
    <row r="90" spans="2:24" ht="12.75" thickTop="1" thickBot="1" x14ac:dyDescent="0.25">
      <c r="Q90" s="358" t="s">
        <v>356</v>
      </c>
      <c r="R90" s="357">
        <f>SUM(R88:R89)</f>
        <v>43120.040000000008</v>
      </c>
      <c r="S90" s="314"/>
      <c r="T90" s="357">
        <f>SUM(T88:T89)</f>
        <v>398</v>
      </c>
      <c r="U90" s="314"/>
      <c r="V90" s="357">
        <f>SUM(V88:V89)</f>
        <v>-8888</v>
      </c>
      <c r="W90" s="314"/>
      <c r="X90" s="361">
        <f>SUM(X88:X89)</f>
        <v>34630.040000000008</v>
      </c>
    </row>
    <row r="91" spans="2:24" ht="12.75" thickTop="1" thickBot="1" x14ac:dyDescent="0.25">
      <c r="Q91" s="362"/>
      <c r="R91" s="363"/>
      <c r="S91" s="363"/>
      <c r="T91" s="363"/>
      <c r="U91" s="363"/>
      <c r="V91" s="363"/>
      <c r="W91" s="363"/>
      <c r="X91" s="364"/>
    </row>
    <row r="92" spans="2:24" ht="12" thickTop="1" x14ac:dyDescent="0.2"/>
  </sheetData>
  <mergeCells count="5">
    <mergeCell ref="Q83:X83"/>
    <mergeCell ref="J3:M3"/>
    <mergeCell ref="B1:M1"/>
    <mergeCell ref="C3:C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44"/>
  <sheetViews>
    <sheetView topLeftCell="A118" workbookViewId="0">
      <selection activeCell="C135" sqref="C135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412" t="s">
        <v>0</v>
      </c>
      <c r="C1" s="413"/>
      <c r="D1" s="413"/>
      <c r="E1" s="413"/>
      <c r="F1" s="413"/>
      <c r="G1" s="413"/>
      <c r="H1" s="413"/>
      <c r="I1" s="413"/>
      <c r="J1" s="413"/>
      <c r="K1" s="413"/>
    </row>
    <row r="2" spans="2:11" ht="4.5" customHeight="1" x14ac:dyDescent="0.2">
      <c r="B2" s="414"/>
      <c r="C2" s="415"/>
      <c r="D2" s="415"/>
      <c r="E2" s="415"/>
      <c r="F2" s="415"/>
      <c r="G2" s="415"/>
      <c r="H2" s="415"/>
      <c r="I2" s="415"/>
      <c r="J2" s="415"/>
      <c r="K2" s="415"/>
    </row>
    <row r="3" spans="2:11" s="89" customFormat="1" x14ac:dyDescent="0.2">
      <c r="B3" s="412" t="s">
        <v>136</v>
      </c>
      <c r="C3" s="413"/>
      <c r="D3" s="413"/>
      <c r="E3" s="413"/>
      <c r="F3" s="413"/>
      <c r="G3" s="413"/>
      <c r="H3" s="413"/>
      <c r="I3" s="413"/>
      <c r="J3" s="413"/>
      <c r="K3" s="413"/>
    </row>
    <row r="4" spans="2:11" ht="8.25" customHeight="1" x14ac:dyDescent="0.2">
      <c r="B4" s="414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50000</v>
      </c>
      <c r="E11" s="99"/>
      <c r="G11" s="99"/>
      <c r="I11" s="99"/>
      <c r="K11" s="99">
        <f>SUM(C11:I11)</f>
        <v>50000</v>
      </c>
    </row>
    <row r="12" spans="2:11" x14ac:dyDescent="0.2">
      <c r="B12" s="91" t="str">
        <f>+'Financial Summary'!B10</f>
        <v>Interest</v>
      </c>
      <c r="C12" s="99">
        <f>+'Financial Summary'!C10</f>
        <v>2701.17</v>
      </c>
      <c r="E12" s="99"/>
      <c r="G12" s="99"/>
      <c r="I12" s="99"/>
      <c r="K12" s="99">
        <f>SUM(C12:I12)</f>
        <v>2701.17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52721.17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52721.17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2905.0499999999997</v>
      </c>
      <c r="E17" s="99"/>
      <c r="G17" s="99"/>
      <c r="I17" s="99"/>
      <c r="K17" s="99">
        <f t="shared" ref="K17:K29" si="0">SUM(C17:I17)</f>
        <v>2905.0499999999997</v>
      </c>
    </row>
    <row r="18" spans="2:11" x14ac:dyDescent="0.2">
      <c r="B18" s="91" t="str">
        <f>+'Financial Summary'!B16</f>
        <v>Salary</v>
      </c>
      <c r="C18" s="99">
        <f>+'Financial Summary'!C16</f>
        <v>17468.899999999998</v>
      </c>
      <c r="E18" s="99"/>
      <c r="G18" s="99"/>
      <c r="I18" s="99"/>
      <c r="K18" s="99">
        <f t="shared" si="0"/>
        <v>17468.899999999998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8541.3700000000008</v>
      </c>
      <c r="E21" s="99"/>
      <c r="G21" s="99"/>
      <c r="I21" s="99"/>
      <c r="K21" s="99">
        <f t="shared" si="0"/>
        <v>8541.3700000000008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4000</v>
      </c>
      <c r="E23" s="99"/>
      <c r="G23" s="99"/>
      <c r="I23" s="99"/>
      <c r="K23" s="99">
        <f t="shared" si="0"/>
        <v>4000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1684.72</v>
      </c>
      <c r="E25" s="99"/>
      <c r="G25" s="99"/>
      <c r="I25" s="99"/>
      <c r="K25" s="99">
        <f t="shared" si="0"/>
        <v>1684.72</v>
      </c>
    </row>
    <row r="26" spans="2:11" x14ac:dyDescent="0.2">
      <c r="B26" s="91" t="str">
        <f>+'Financial Summary'!B24</f>
        <v>Maintenance</v>
      </c>
      <c r="C26" s="99">
        <f>+'Financial Summary'!C24</f>
        <v>310</v>
      </c>
      <c r="E26" s="99"/>
      <c r="G26" s="99"/>
      <c r="I26" s="99"/>
      <c r="K26" s="99">
        <f t="shared" si="0"/>
        <v>310</v>
      </c>
    </row>
    <row r="27" spans="2:11" x14ac:dyDescent="0.2">
      <c r="B27" s="91" t="str">
        <f>+'Financial Summary'!B25</f>
        <v>Special Items</v>
      </c>
      <c r="C27" s="99">
        <f>+'Financial Summary'!C25</f>
        <v>1020</v>
      </c>
      <c r="E27" s="99"/>
      <c r="G27" s="99"/>
      <c r="I27" s="99"/>
      <c r="K27" s="99">
        <f t="shared" si="0"/>
        <v>1020</v>
      </c>
    </row>
    <row r="28" spans="2:11" x14ac:dyDescent="0.2">
      <c r="B28" s="91" t="str">
        <f>+'Financial Summary'!B26</f>
        <v>QPJ</v>
      </c>
      <c r="C28" s="99">
        <f>+'Financial Summary'!C26</f>
        <v>1917.5</v>
      </c>
      <c r="E28" s="99"/>
      <c r="G28" s="99"/>
      <c r="I28" s="99"/>
      <c r="K28" s="99">
        <f t="shared" si="0"/>
        <v>1917.5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42495.4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41995.4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10225.769999999997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10725.769999999997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23050</v>
      </c>
      <c r="E39" s="99"/>
      <c r="G39" s="99"/>
      <c r="I39" s="99"/>
      <c r="K39" s="99">
        <f t="shared" si="1"/>
        <v>23050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23050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23050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18137.82</v>
      </c>
      <c r="E44" s="99"/>
      <c r="G44" s="99"/>
      <c r="I44" s="99"/>
      <c r="K44" s="99">
        <f t="shared" si="1"/>
        <v>18137.82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18137.82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18137.82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4912.18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4912.18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21384.559999999998</v>
      </c>
      <c r="E55" s="99"/>
      <c r="G55" s="99"/>
      <c r="I55" s="99"/>
      <c r="K55" s="99">
        <f>SUM(C55:I55)</f>
        <v>21384.559999999998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21384.559999999998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21384.559999999998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36314</v>
      </c>
      <c r="E60" s="71"/>
      <c r="G60" s="71"/>
      <c r="I60" s="71"/>
      <c r="K60" s="99">
        <f>SUM(C60:I60)</f>
        <v>36314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36314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36314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-14929.440000000002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-14929.440000000002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208.50999999999476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708.50999999999476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+Receipts!M73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-4549.1899999999987</v>
      </c>
      <c r="K73" s="123">
        <f>SUM(C73:I73)</f>
        <v>-4549.1899999999987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-4549.1899999999987</v>
      </c>
      <c r="I75" s="104">
        <f>SUM(I72:I74)</f>
        <v>0</v>
      </c>
      <c r="K75" s="131">
        <f>SUM(K72:K74)</f>
        <v>6732.7000000000007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424" t="s">
        <v>39</v>
      </c>
      <c r="C84" s="425"/>
      <c r="D84" s="425"/>
      <c r="E84" s="425"/>
      <c r="F84" s="425"/>
      <c r="G84" s="425"/>
      <c r="H84" s="425"/>
      <c r="I84" s="425"/>
      <c r="J84" s="425"/>
      <c r="K84" s="426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4549.1899999999987</v>
      </c>
      <c r="K88" s="136">
        <f>SUM(C88:I88)</f>
        <v>4549.1899999999987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+Receipts!N73-Payments!U126</f>
        <v>26166.479999999981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16315.419999999998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213163.64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4549.1899999999987</v>
      </c>
      <c r="I93" s="81">
        <f t="shared" si="3"/>
        <v>0</v>
      </c>
      <c r="K93" s="138">
        <f>SUM(K88:K92)</f>
        <v>260194.72999999998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708.50999999999476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260194.73000000004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421" t="s">
        <v>169</v>
      </c>
      <c r="C105" s="422"/>
      <c r="D105" s="422"/>
      <c r="E105" s="422"/>
      <c r="F105" s="422"/>
      <c r="G105" s="422"/>
      <c r="H105" s="422"/>
      <c r="I105" s="423"/>
    </row>
    <row r="106" spans="2:11" ht="12.75" x14ac:dyDescent="0.2">
      <c r="B106" s="171"/>
      <c r="C106" s="142"/>
      <c r="D106" s="142"/>
      <c r="E106" s="142"/>
      <c r="F106" s="142"/>
      <c r="G106" s="419" t="s">
        <v>117</v>
      </c>
      <c r="H106" s="419"/>
      <c r="I106" s="420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50000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47155.729999999996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17468.899999999998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78978.320000000007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260194.73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255645.53999999998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416" t="s">
        <v>131</v>
      </c>
      <c r="C123" s="417"/>
      <c r="D123" s="417"/>
      <c r="E123" s="417"/>
      <c r="F123" s="417"/>
      <c r="G123" s="417"/>
      <c r="H123" s="417"/>
      <c r="I123" s="418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260194.73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-4549.1899999999987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255645.54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spans="2:9" ht="12" thickTop="1" x14ac:dyDescent="0.2"/>
    <row r="133" spans="2:9" ht="12" thickBot="1" x14ac:dyDescent="0.25"/>
    <row r="134" spans="2:9" ht="13.5" thickTop="1" x14ac:dyDescent="0.2">
      <c r="B134" s="409" t="s">
        <v>42</v>
      </c>
      <c r="C134" s="410"/>
      <c r="D134" s="410"/>
      <c r="E134" s="410"/>
      <c r="F134" s="410"/>
      <c r="G134" s="410"/>
      <c r="H134" s="410"/>
      <c r="I134" s="411"/>
    </row>
    <row r="135" spans="2:9" ht="12.75" x14ac:dyDescent="0.2">
      <c r="B135" s="322"/>
      <c r="C135" s="323"/>
      <c r="D135" s="323"/>
      <c r="E135" s="323"/>
      <c r="F135" s="323"/>
      <c r="G135" s="323"/>
      <c r="H135" s="323"/>
      <c r="I135" s="324"/>
    </row>
    <row r="136" spans="2:9" x14ac:dyDescent="0.2">
      <c r="B136" s="344"/>
      <c r="C136" s="325" t="s">
        <v>140</v>
      </c>
      <c r="D136" s="325"/>
      <c r="E136" s="325" t="s">
        <v>340</v>
      </c>
      <c r="F136" s="325"/>
      <c r="G136" s="325" t="s">
        <v>341</v>
      </c>
      <c r="H136" s="325"/>
      <c r="I136" s="345" t="s">
        <v>115</v>
      </c>
    </row>
    <row r="137" spans="2:9" x14ac:dyDescent="0.2">
      <c r="B137" s="344"/>
      <c r="I137" s="326"/>
    </row>
    <row r="138" spans="2:9" x14ac:dyDescent="0.2">
      <c r="B138" s="344" t="s">
        <v>58</v>
      </c>
      <c r="C138" s="346">
        <v>216366.18000000002</v>
      </c>
      <c r="D138" s="347"/>
      <c r="E138" s="347">
        <f>+K65</f>
        <v>-14929.440000000002</v>
      </c>
      <c r="F138" s="347"/>
      <c r="G138" s="347"/>
      <c r="H138" s="347"/>
      <c r="I138" s="348">
        <f>SUM(C138:G138)</f>
        <v>201436.74000000002</v>
      </c>
    </row>
    <row r="139" spans="2:9" x14ac:dyDescent="0.2">
      <c r="B139" s="344" t="s">
        <v>335</v>
      </c>
      <c r="C139" s="346">
        <f>+C141-C138-C140</f>
        <v>37120.040000000008</v>
      </c>
      <c r="D139" s="347"/>
      <c r="E139" s="347">
        <f>+K49+K32</f>
        <v>15637.949999999997</v>
      </c>
      <c r="F139" s="347"/>
      <c r="G139" s="347">
        <v>-3000</v>
      </c>
      <c r="H139" s="347"/>
      <c r="I139" s="348">
        <f t="shared" ref="I139:I140" si="4">SUM(C139:G139)</f>
        <v>49757.990000000005</v>
      </c>
    </row>
    <row r="140" spans="2:9" x14ac:dyDescent="0.2">
      <c r="B140" s="344" t="s">
        <v>336</v>
      </c>
      <c r="C140" s="346">
        <v>6000</v>
      </c>
      <c r="D140" s="347"/>
      <c r="E140" s="347">
        <v>0</v>
      </c>
      <c r="F140" s="347"/>
      <c r="G140" s="347">
        <v>3000</v>
      </c>
      <c r="H140" s="347"/>
      <c r="I140" s="348">
        <f t="shared" si="4"/>
        <v>9000</v>
      </c>
    </row>
    <row r="141" spans="2:9" ht="12" thickBot="1" x14ac:dyDescent="0.25">
      <c r="B141" s="344" t="s">
        <v>337</v>
      </c>
      <c r="C141" s="349">
        <v>259486.22000000003</v>
      </c>
      <c r="D141" s="347"/>
      <c r="E141" s="349">
        <f>SUM(E138:E140)</f>
        <v>708.50999999999476</v>
      </c>
      <c r="F141" s="347"/>
      <c r="G141" s="349">
        <f>SUM(G138:G140)</f>
        <v>0</v>
      </c>
      <c r="H141" s="347"/>
      <c r="I141" s="350">
        <f>SUM(I138:I140)</f>
        <v>260194.73000000004</v>
      </c>
    </row>
    <row r="142" spans="2:9" ht="12.75" thickTop="1" thickBot="1" x14ac:dyDescent="0.25">
      <c r="B142" s="327"/>
      <c r="C142" s="328"/>
      <c r="D142" s="328"/>
      <c r="E142" s="328"/>
      <c r="F142" s="328"/>
      <c r="G142" s="328"/>
      <c r="H142" s="328"/>
      <c r="I142" s="329"/>
    </row>
    <row r="143" spans="2:9" ht="12" thickTop="1" x14ac:dyDescent="0.2"/>
    <row r="144" spans="2:9" x14ac:dyDescent="0.2">
      <c r="B144" s="330" t="s">
        <v>351</v>
      </c>
      <c r="C144" s="331">
        <v>0.96325320000000025</v>
      </c>
      <c r="D144" s="332" t="s">
        <v>338</v>
      </c>
      <c r="I144" s="93" t="s">
        <v>339</v>
      </c>
    </row>
  </sheetData>
  <mergeCells count="9">
    <mergeCell ref="B134:I134"/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0" bestFit="1" customWidth="1"/>
  </cols>
  <sheetData>
    <row r="1" spans="2:13" ht="13.5" thickBot="1" x14ac:dyDescent="0.25"/>
    <row r="2" spans="2:13" x14ac:dyDescent="0.2">
      <c r="B2" s="251"/>
      <c r="C2" s="252"/>
      <c r="D2" s="253"/>
      <c r="E2" s="253"/>
      <c r="F2" s="253"/>
      <c r="G2" s="253"/>
      <c r="H2" s="253"/>
      <c r="I2" s="253"/>
      <c r="J2" s="253"/>
      <c r="K2" s="254"/>
    </row>
    <row r="3" spans="2:13" ht="18" x14ac:dyDescent="0.25">
      <c r="B3" s="427" t="s">
        <v>170</v>
      </c>
      <c r="C3" s="428"/>
      <c r="D3" s="428"/>
      <c r="E3" s="428"/>
      <c r="F3" s="428"/>
      <c r="G3" s="428"/>
      <c r="H3" s="428"/>
      <c r="I3" s="428"/>
      <c r="J3" s="428"/>
      <c r="K3" s="429"/>
    </row>
    <row r="4" spans="2:13" x14ac:dyDescent="0.2">
      <c r="B4" s="255"/>
      <c r="K4" s="256"/>
    </row>
    <row r="5" spans="2:13" x14ac:dyDescent="0.2">
      <c r="B5" s="277" t="s">
        <v>161</v>
      </c>
      <c r="C5" s="269"/>
      <c r="D5" s="270"/>
      <c r="E5" s="270"/>
      <c r="F5" s="270"/>
      <c r="G5" s="270"/>
      <c r="H5" s="270"/>
      <c r="I5" s="270"/>
      <c r="J5" s="270"/>
      <c r="K5" s="271"/>
      <c r="M5" s="259" t="s">
        <v>259</v>
      </c>
    </row>
    <row r="6" spans="2:13" ht="6.75" customHeight="1" x14ac:dyDescent="0.2">
      <c r="B6" s="278"/>
      <c r="C6" s="266"/>
      <c r="K6" s="256"/>
    </row>
    <row r="7" spans="2:13" x14ac:dyDescent="0.2">
      <c r="B7" s="278">
        <v>1</v>
      </c>
      <c r="C7" s="266" t="s">
        <v>166</v>
      </c>
      <c r="D7" t="s">
        <v>162</v>
      </c>
      <c r="K7" s="256"/>
      <c r="M7" s="280" t="s">
        <v>260</v>
      </c>
    </row>
    <row r="8" spans="2:13" x14ac:dyDescent="0.2">
      <c r="B8" s="278">
        <v>2</v>
      </c>
      <c r="C8" s="266" t="s">
        <v>166</v>
      </c>
      <c r="D8" t="s">
        <v>163</v>
      </c>
      <c r="K8" s="256"/>
      <c r="M8" s="280" t="s">
        <v>260</v>
      </c>
    </row>
    <row r="9" spans="2:13" x14ac:dyDescent="0.2">
      <c r="B9" s="278">
        <v>3</v>
      </c>
      <c r="C9" s="266" t="s">
        <v>167</v>
      </c>
      <c r="D9" t="s">
        <v>164</v>
      </c>
      <c r="K9" s="256"/>
      <c r="M9" s="280" t="s">
        <v>260</v>
      </c>
    </row>
    <row r="10" spans="2:13" x14ac:dyDescent="0.2">
      <c r="B10" s="278">
        <v>4</v>
      </c>
      <c r="C10" s="267" t="s">
        <v>255</v>
      </c>
      <c r="D10" s="259" t="s">
        <v>256</v>
      </c>
      <c r="K10" s="256"/>
      <c r="M10" s="280" t="s">
        <v>260</v>
      </c>
    </row>
    <row r="11" spans="2:13" x14ac:dyDescent="0.2">
      <c r="B11" s="278">
        <v>5</v>
      </c>
      <c r="C11" s="266" t="s">
        <v>165</v>
      </c>
      <c r="D11" t="s">
        <v>168</v>
      </c>
      <c r="K11" s="256"/>
      <c r="M11" s="280" t="s">
        <v>260</v>
      </c>
    </row>
    <row r="12" spans="2:13" x14ac:dyDescent="0.2">
      <c r="B12" s="278">
        <v>6</v>
      </c>
      <c r="C12" s="267" t="s">
        <v>285</v>
      </c>
      <c r="K12" s="256"/>
      <c r="M12" s="260" t="s">
        <v>261</v>
      </c>
    </row>
    <row r="13" spans="2:13" ht="13.5" thickBot="1" x14ac:dyDescent="0.25">
      <c r="B13" s="279"/>
      <c r="C13" s="268"/>
      <c r="D13" s="257"/>
      <c r="E13" s="257"/>
      <c r="F13" s="257"/>
      <c r="G13" s="257"/>
      <c r="H13" s="257"/>
      <c r="I13" s="257"/>
      <c r="J13" s="257"/>
      <c r="K13" s="258"/>
    </row>
    <row r="15" spans="2:13" ht="15" customHeight="1" thickBot="1" x14ac:dyDescent="0.25"/>
    <row r="16" spans="2:13" x14ac:dyDescent="0.2">
      <c r="B16" s="251"/>
      <c r="C16" s="252"/>
      <c r="D16" s="253"/>
      <c r="E16" s="253"/>
      <c r="F16" s="253"/>
      <c r="G16" s="253"/>
      <c r="H16" s="253"/>
      <c r="I16" s="253"/>
      <c r="J16" s="253"/>
      <c r="K16" s="254"/>
    </row>
    <row r="17" spans="2:13" ht="18" x14ac:dyDescent="0.25">
      <c r="B17" s="427" t="s">
        <v>171</v>
      </c>
      <c r="C17" s="428"/>
      <c r="D17" s="428"/>
      <c r="E17" s="428"/>
      <c r="F17" s="428"/>
      <c r="G17" s="428"/>
      <c r="H17" s="428"/>
      <c r="I17" s="428"/>
      <c r="J17" s="428"/>
      <c r="K17" s="429"/>
    </row>
    <row r="18" spans="2:13" ht="18" x14ac:dyDescent="0.25">
      <c r="B18" s="272"/>
      <c r="C18" s="273"/>
      <c r="D18" s="273"/>
      <c r="E18" s="273"/>
      <c r="F18" s="273"/>
      <c r="G18" s="273"/>
      <c r="H18" s="273"/>
      <c r="I18" s="273"/>
      <c r="J18" s="273"/>
      <c r="K18" s="274"/>
    </row>
    <row r="19" spans="2:13" x14ac:dyDescent="0.2">
      <c r="B19" s="277" t="s">
        <v>161</v>
      </c>
      <c r="C19" s="269"/>
      <c r="D19" s="270"/>
      <c r="E19" s="270"/>
      <c r="F19" s="270"/>
      <c r="G19" s="270"/>
      <c r="H19" s="270"/>
      <c r="I19" s="270"/>
      <c r="J19" s="270"/>
      <c r="K19" s="271"/>
    </row>
    <row r="20" spans="2:13" ht="6" customHeight="1" x14ac:dyDescent="0.2">
      <c r="B20" s="278"/>
      <c r="C20" s="266"/>
      <c r="K20" s="256"/>
    </row>
    <row r="21" spans="2:13" x14ac:dyDescent="0.2">
      <c r="B21" s="278">
        <v>1</v>
      </c>
      <c r="C21" s="267" t="s">
        <v>251</v>
      </c>
      <c r="D21" s="259" t="s">
        <v>282</v>
      </c>
      <c r="K21" s="256"/>
      <c r="M21" s="259" t="s">
        <v>262</v>
      </c>
    </row>
    <row r="22" spans="2:13" x14ac:dyDescent="0.2">
      <c r="B22" s="278">
        <v>2</v>
      </c>
      <c r="C22" s="267" t="s">
        <v>281</v>
      </c>
      <c r="D22" t="s">
        <v>252</v>
      </c>
      <c r="K22" s="256"/>
      <c r="M22" s="259" t="s">
        <v>262</v>
      </c>
    </row>
    <row r="23" spans="2:13" x14ac:dyDescent="0.2">
      <c r="B23" s="278">
        <v>3</v>
      </c>
      <c r="C23" s="267"/>
      <c r="K23" s="256"/>
      <c r="M23" s="259"/>
    </row>
    <row r="24" spans="2:13" ht="13.5" thickBot="1" x14ac:dyDescent="0.25">
      <c r="B24" s="279"/>
      <c r="C24" s="275"/>
      <c r="D24" s="257"/>
      <c r="E24" s="257"/>
      <c r="F24" s="257"/>
      <c r="G24" s="257"/>
      <c r="H24" s="257"/>
      <c r="I24" s="257"/>
      <c r="J24" s="257"/>
      <c r="K24" s="258"/>
    </row>
    <row r="25" spans="2:13" x14ac:dyDescent="0.2">
      <c r="C25" s="265"/>
    </row>
    <row r="26" spans="2:13" ht="13.5" thickBot="1" x14ac:dyDescent="0.25">
      <c r="C26" s="265"/>
    </row>
    <row r="27" spans="2:13" x14ac:dyDescent="0.2">
      <c r="B27" s="251"/>
      <c r="C27" s="252"/>
      <c r="D27" s="253"/>
      <c r="E27" s="253"/>
      <c r="F27" s="253"/>
      <c r="G27" s="253"/>
      <c r="H27" s="253"/>
      <c r="I27" s="253"/>
      <c r="J27" s="253"/>
      <c r="K27" s="254"/>
    </row>
    <row r="28" spans="2:13" ht="18" x14ac:dyDescent="0.25">
      <c r="B28" s="427" t="s">
        <v>253</v>
      </c>
      <c r="C28" s="428"/>
      <c r="D28" s="428"/>
      <c r="E28" s="428"/>
      <c r="F28" s="428"/>
      <c r="G28" s="428"/>
      <c r="H28" s="428"/>
      <c r="I28" s="428"/>
      <c r="J28" s="428"/>
      <c r="K28" s="429"/>
    </row>
    <row r="29" spans="2:13" ht="18" x14ac:dyDescent="0.25">
      <c r="B29" s="272"/>
      <c r="C29" s="273"/>
      <c r="D29" s="273"/>
      <c r="E29" s="273"/>
      <c r="F29" s="273"/>
      <c r="G29" s="273"/>
      <c r="H29" s="273"/>
      <c r="I29" s="273"/>
      <c r="J29" s="273"/>
      <c r="K29" s="274"/>
    </row>
    <row r="30" spans="2:13" x14ac:dyDescent="0.2">
      <c r="B30" s="277" t="s">
        <v>161</v>
      </c>
      <c r="C30" s="269"/>
      <c r="D30" s="270"/>
      <c r="E30" s="270"/>
      <c r="F30" s="270"/>
      <c r="G30" s="270"/>
      <c r="H30" s="270"/>
      <c r="I30" s="270"/>
      <c r="J30" s="270"/>
      <c r="K30" s="271"/>
    </row>
    <row r="31" spans="2:13" ht="8.25" customHeight="1" x14ac:dyDescent="0.2">
      <c r="B31" s="278"/>
      <c r="C31" s="266"/>
      <c r="K31" s="256"/>
    </row>
    <row r="32" spans="2:13" ht="16.5" customHeight="1" x14ac:dyDescent="0.2">
      <c r="B32" s="278">
        <v>1</v>
      </c>
      <c r="C32" s="267" t="s">
        <v>264</v>
      </c>
      <c r="D32" s="259" t="s">
        <v>263</v>
      </c>
      <c r="K32" s="256"/>
    </row>
    <row r="33" spans="2:11" x14ac:dyDescent="0.2">
      <c r="B33" s="278">
        <v>2</v>
      </c>
      <c r="C33" s="267" t="s">
        <v>283</v>
      </c>
      <c r="D33" s="259" t="s">
        <v>284</v>
      </c>
      <c r="K33" s="256"/>
    </row>
    <row r="34" spans="2:11" x14ac:dyDescent="0.2">
      <c r="B34" s="278">
        <v>3</v>
      </c>
      <c r="C34" s="276" t="s">
        <v>257</v>
      </c>
      <c r="D34" s="259" t="s">
        <v>258</v>
      </c>
      <c r="K34" s="256"/>
    </row>
    <row r="35" spans="2:11" x14ac:dyDescent="0.2">
      <c r="B35" s="278"/>
      <c r="C35" s="123"/>
      <c r="K35" s="256"/>
    </row>
    <row r="36" spans="2:11" ht="13.5" thickBot="1" x14ac:dyDescent="0.25">
      <c r="B36" s="279"/>
      <c r="C36" s="275"/>
      <c r="D36" s="257"/>
      <c r="E36" s="257"/>
      <c r="F36" s="257"/>
      <c r="G36" s="257"/>
      <c r="H36" s="257"/>
      <c r="I36" s="257"/>
      <c r="J36" s="257"/>
      <c r="K36" s="258"/>
    </row>
    <row r="37" spans="2:11" x14ac:dyDescent="0.2">
      <c r="C37" s="265"/>
    </row>
    <row r="38" spans="2:11" x14ac:dyDescent="0.2">
      <c r="C38" s="265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Receipts</vt:lpstr>
      <vt:lpstr>Payments</vt:lpstr>
      <vt:lpstr>Bank Reconciliation</vt:lpstr>
      <vt:lpstr>CCLA</vt:lpstr>
      <vt:lpstr>Deposit Acct</vt:lpstr>
      <vt:lpstr>Financial Summary</vt:lpstr>
      <vt:lpstr>Budget for Full Council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2023-03-01T09:07:06Z</dcterms:modified>
  <cp:category/>
</cp:coreProperties>
</file>